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5" windowWidth="14235" windowHeight="3915"/>
  </bookViews>
  <sheets>
    <sheet name="Oferta" sheetId="1" r:id="rId1"/>
    <sheet name="Plata" sheetId="4" r:id="rId2"/>
    <sheet name="Date" sheetId="2" r:id="rId3"/>
  </sheets>
  <definedNames>
    <definedName name="_xlnm._FilterDatabase" localSheetId="0" hidden="1">Oferta!$A$1:$J$68</definedName>
    <definedName name="_xlnm._FilterDatabase" localSheetId="1" hidden="1">Plata!$A$1:$J$73</definedName>
    <definedName name="_xlnm.Criteria" localSheetId="0">Oferta!$I$19</definedName>
    <definedName name="_xlnm.Criteria" localSheetId="1">Plata!$I$19</definedName>
    <definedName name="_xlnm.Print_Area" localSheetId="1">Plata!$A$1:$H$62</definedName>
  </definedNames>
  <calcPr calcId="145621"/>
</workbook>
</file>

<file path=xl/calcChain.xml><?xml version="1.0" encoding="utf-8"?>
<calcChain xmlns="http://schemas.openxmlformats.org/spreadsheetml/2006/main">
  <c r="C23" i="2" l="1"/>
  <c r="C25" i="2"/>
  <c r="C27" i="2"/>
  <c r="C29" i="2"/>
  <c r="C31" i="2"/>
  <c r="B32" i="2"/>
  <c r="D19" i="1" s="1"/>
  <c r="C33" i="2"/>
  <c r="C35" i="2"/>
  <c r="B38" i="2"/>
  <c r="C52" i="4" s="1"/>
  <c r="C53" i="4"/>
  <c r="I2" i="1"/>
  <c r="I3" i="1"/>
  <c r="I4" i="1"/>
  <c r="I5" i="1"/>
  <c r="I6" i="1"/>
  <c r="I7" i="1"/>
  <c r="I8" i="1"/>
  <c r="A9" i="1"/>
  <c r="B9" i="1"/>
  <c r="I9" i="1"/>
  <c r="A10" i="1"/>
  <c r="B10" i="1"/>
  <c r="I10" i="1"/>
  <c r="A11" i="1"/>
  <c r="B11" i="1"/>
  <c r="I11" i="1"/>
  <c r="A12" i="1"/>
  <c r="B12" i="1"/>
  <c r="I12" i="1"/>
  <c r="A13" i="1"/>
  <c r="B13" i="1"/>
  <c r="I13" i="1"/>
  <c r="A14" i="1"/>
  <c r="B14" i="1"/>
  <c r="I14" i="1"/>
  <c r="A15" i="1"/>
  <c r="B15" i="1"/>
  <c r="I15" i="1"/>
  <c r="D24" i="1"/>
  <c r="H24" i="1" s="1"/>
  <c r="I24" i="1" s="1"/>
  <c r="C25" i="1"/>
  <c r="D25" i="1"/>
  <c r="H25" i="1" s="1"/>
  <c r="I25" i="1" s="1"/>
  <c r="D26" i="1"/>
  <c r="E26" i="1"/>
  <c r="F26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9" i="1"/>
  <c r="C39" i="1"/>
  <c r="I40" i="1"/>
  <c r="A41" i="1"/>
  <c r="C41" i="1"/>
  <c r="I41" i="1"/>
  <c r="A42" i="1"/>
  <c r="C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I50" i="1"/>
  <c r="A51" i="1"/>
  <c r="C51" i="1"/>
  <c r="C52" i="1"/>
  <c r="D52" i="1"/>
  <c r="H52" i="1" s="1"/>
  <c r="I52" i="1" s="1"/>
  <c r="C53" i="1"/>
  <c r="D53" i="1"/>
  <c r="H53" i="1" s="1"/>
  <c r="I53" i="1" s="1"/>
  <c r="I2" i="4"/>
  <c r="I3" i="4"/>
  <c r="I4" i="4"/>
  <c r="I5" i="4"/>
  <c r="I6" i="4"/>
  <c r="I7" i="4"/>
  <c r="I8" i="4"/>
  <c r="A9" i="4"/>
  <c r="B9" i="4"/>
  <c r="I9" i="4"/>
  <c r="A10" i="4"/>
  <c r="B10" i="4"/>
  <c r="I10" i="4"/>
  <c r="A11" i="4"/>
  <c r="B11" i="4"/>
  <c r="I11" i="4"/>
  <c r="A12" i="4"/>
  <c r="B12" i="4"/>
  <c r="I12" i="4"/>
  <c r="A13" i="4"/>
  <c r="B13" i="4"/>
  <c r="I13" i="4"/>
  <c r="A14" i="4"/>
  <c r="B14" i="4"/>
  <c r="I14" i="4"/>
  <c r="A15" i="4"/>
  <c r="B15" i="4"/>
  <c r="I15" i="4"/>
  <c r="D24" i="4"/>
  <c r="H24" i="4" s="1"/>
  <c r="C25" i="4"/>
  <c r="D25" i="4"/>
  <c r="H25" i="4" s="1"/>
  <c r="I25" i="4" s="1"/>
  <c r="D26" i="4"/>
  <c r="E26" i="4"/>
  <c r="F26" i="4"/>
  <c r="A28" i="4"/>
  <c r="C28" i="4"/>
  <c r="A29" i="4"/>
  <c r="C29" i="4"/>
  <c r="A30" i="4"/>
  <c r="C30" i="4"/>
  <c r="A31" i="4"/>
  <c r="C31" i="4"/>
  <c r="A32" i="4"/>
  <c r="C32" i="4"/>
  <c r="A33" i="4"/>
  <c r="C33" i="4"/>
  <c r="A34" i="4"/>
  <c r="C34" i="4"/>
  <c r="A35" i="4"/>
  <c r="C35" i="4"/>
  <c r="A36" i="4"/>
  <c r="C36" i="4"/>
  <c r="G38" i="4"/>
  <c r="A39" i="4"/>
  <c r="C39" i="4"/>
  <c r="I40" i="4"/>
  <c r="A41" i="4"/>
  <c r="C41" i="4"/>
  <c r="I41" i="4"/>
  <c r="A42" i="4"/>
  <c r="C42" i="4"/>
  <c r="I42" i="4"/>
  <c r="A43" i="4"/>
  <c r="C43" i="4"/>
  <c r="I43" i="4"/>
  <c r="A44" i="4"/>
  <c r="C44" i="4"/>
  <c r="I44" i="4"/>
  <c r="A45" i="4"/>
  <c r="C45" i="4"/>
  <c r="I45" i="4"/>
  <c r="A46" i="4"/>
  <c r="C46" i="4"/>
  <c r="I46" i="4"/>
  <c r="A47" i="4"/>
  <c r="C47" i="4"/>
  <c r="I47" i="4"/>
  <c r="A48" i="4"/>
  <c r="C48" i="4"/>
  <c r="I48" i="4"/>
  <c r="A49" i="4"/>
  <c r="C49" i="4"/>
  <c r="I49" i="4"/>
  <c r="I50" i="4"/>
  <c r="A51" i="4"/>
  <c r="C51" i="4"/>
  <c r="C55" i="4"/>
  <c r="I55" i="4"/>
  <c r="A56" i="4"/>
  <c r="C56" i="4"/>
  <c r="A58" i="4"/>
  <c r="C58" i="4"/>
  <c r="D53" i="4"/>
  <c r="H53" i="4" s="1"/>
  <c r="I53" i="4" s="1"/>
  <c r="D52" i="4"/>
  <c r="H52" i="4" s="1"/>
  <c r="I52" i="4" s="1"/>
  <c r="D19" i="4"/>
  <c r="F22" i="4"/>
  <c r="F22" i="1"/>
  <c r="F19" i="1"/>
  <c r="F21" i="4"/>
  <c r="F21" i="1"/>
  <c r="E19" i="1"/>
  <c r="E28" i="1" s="1"/>
  <c r="G19" i="4"/>
  <c r="G26" i="4" s="1"/>
  <c r="G19" i="1"/>
  <c r="E19" i="4"/>
  <c r="F19" i="4"/>
  <c r="F38" i="4" s="1"/>
  <c r="G38" i="1"/>
  <c r="H19" i="1" l="1"/>
  <c r="F23" i="4"/>
  <c r="F23" i="1"/>
  <c r="D36" i="1"/>
  <c r="D38" i="1" s="1"/>
  <c r="H19" i="4"/>
  <c r="G26" i="1"/>
  <c r="I26" i="1" s="1"/>
  <c r="F38" i="1"/>
  <c r="E32" i="1"/>
  <c r="H32" i="1" s="1"/>
  <c r="I32" i="1" s="1"/>
  <c r="H28" i="1"/>
  <c r="I28" i="1" s="1"/>
  <c r="E35" i="1"/>
  <c r="H35" i="1" s="1"/>
  <c r="I35" i="1" s="1"/>
  <c r="E29" i="1"/>
  <c r="E28" i="4"/>
  <c r="E34" i="4" s="1"/>
  <c r="H34" i="4" s="1"/>
  <c r="I34" i="4" s="1"/>
  <c r="E30" i="1"/>
  <c r="H30" i="1" s="1"/>
  <c r="I30" i="1" s="1"/>
  <c r="E33" i="1"/>
  <c r="H33" i="1" s="1"/>
  <c r="I33" i="1" s="1"/>
  <c r="E31" i="1"/>
  <c r="H31" i="1" s="1"/>
  <c r="I31" i="1" s="1"/>
  <c r="E34" i="1"/>
  <c r="H34" i="1" s="1"/>
  <c r="I34" i="1" s="1"/>
  <c r="I26" i="4"/>
  <c r="D36" i="4"/>
  <c r="H36" i="4" s="1"/>
  <c r="I36" i="4" s="1"/>
  <c r="I24" i="4"/>
  <c r="H29" i="1"/>
  <c r="I29" i="1" s="1"/>
  <c r="H28" i="4" l="1"/>
  <c r="I28" i="4" s="1"/>
  <c r="H36" i="1"/>
  <c r="I36" i="1" s="1"/>
  <c r="E35" i="4"/>
  <c r="H35" i="4" s="1"/>
  <c r="I35" i="4" s="1"/>
  <c r="E30" i="4"/>
  <c r="H30" i="4" s="1"/>
  <c r="I30" i="4" s="1"/>
  <c r="E29" i="4"/>
  <c r="H29" i="4" s="1"/>
  <c r="I29" i="4" s="1"/>
  <c r="E33" i="4"/>
  <c r="H33" i="4" s="1"/>
  <c r="I33" i="4" s="1"/>
  <c r="E31" i="4"/>
  <c r="H31" i="4" s="1"/>
  <c r="I31" i="4" s="1"/>
  <c r="E32" i="4"/>
  <c r="H32" i="4" s="1"/>
  <c r="I32" i="4" s="1"/>
  <c r="E38" i="1"/>
  <c r="H41" i="1" s="1"/>
  <c r="D38" i="4"/>
  <c r="H38" i="1" l="1"/>
  <c r="H39" i="1" s="1"/>
  <c r="H51" i="1" s="1"/>
  <c r="E38" i="4"/>
  <c r="H41" i="4"/>
  <c r="H38" i="4"/>
  <c r="H42" i="1" l="1"/>
  <c r="H47" i="1" s="1"/>
  <c r="H54" i="1"/>
  <c r="H44" i="1"/>
  <c r="H49" i="1"/>
  <c r="H46" i="1"/>
  <c r="H43" i="1"/>
  <c r="H39" i="4"/>
  <c r="H51" i="4" s="1"/>
  <c r="H54" i="4" s="1"/>
  <c r="H55" i="4" s="1"/>
  <c r="H42" i="4"/>
  <c r="H49" i="4" s="1"/>
  <c r="H48" i="1" l="1"/>
  <c r="H45" i="1"/>
  <c r="H50" i="1"/>
  <c r="H47" i="4"/>
  <c r="H56" i="4"/>
  <c r="H57" i="4" s="1"/>
  <c r="H45" i="4"/>
  <c r="H44" i="4"/>
  <c r="H46" i="4"/>
  <c r="H43" i="4"/>
  <c r="H48" i="4"/>
  <c r="H50" i="4" l="1"/>
  <c r="H58" i="4"/>
  <c r="H59" i="4" s="1"/>
</calcChain>
</file>

<file path=xl/sharedStrings.xml><?xml version="1.0" encoding="utf-8"?>
<sst xmlns="http://schemas.openxmlformats.org/spreadsheetml/2006/main" count="681" uniqueCount="162">
  <si>
    <t>Explicatii</t>
  </si>
  <si>
    <r>
      <t xml:space="preserve">Material </t>
    </r>
    <r>
      <rPr>
        <b/>
        <i/>
        <sz val="10"/>
        <rFont val="Arial"/>
        <family val="2"/>
      </rPr>
      <t>pret oferta</t>
    </r>
  </si>
  <si>
    <t>Valoare</t>
  </si>
  <si>
    <r>
      <t xml:space="preserve">Manopera </t>
    </r>
    <r>
      <rPr>
        <b/>
        <i/>
        <sz val="10"/>
        <rFont val="Arial"/>
        <family val="2"/>
      </rPr>
      <t>pret oferta</t>
    </r>
  </si>
  <si>
    <r>
      <t xml:space="preserve">Utilaj </t>
    </r>
    <r>
      <rPr>
        <b/>
        <i/>
        <sz val="10"/>
        <rFont val="Arial"/>
        <family val="2"/>
      </rPr>
      <t>pret oferta</t>
    </r>
  </si>
  <si>
    <r>
      <t xml:space="preserve">Transport AUTO </t>
    </r>
    <r>
      <rPr>
        <b/>
        <i/>
        <sz val="10"/>
        <rFont val="Arial"/>
        <family val="2"/>
      </rPr>
      <t>pret oferta</t>
    </r>
  </si>
  <si>
    <r>
      <t xml:space="preserve">Transport CF </t>
    </r>
    <r>
      <rPr>
        <b/>
        <i/>
        <sz val="10"/>
        <rFont val="Arial"/>
        <family val="2"/>
      </rPr>
      <t>pret oferta</t>
    </r>
  </si>
  <si>
    <r>
      <t xml:space="preserve">Material beneficiar </t>
    </r>
    <r>
      <rPr>
        <b/>
        <i/>
        <sz val="10"/>
        <rFont val="Arial"/>
        <family val="2"/>
      </rPr>
      <t>pret oferta</t>
    </r>
  </si>
  <si>
    <r>
      <t xml:space="preserve">Material demontat-remontat </t>
    </r>
    <r>
      <rPr>
        <b/>
        <i/>
        <sz val="10"/>
        <rFont val="Arial"/>
        <family val="2"/>
      </rPr>
      <t>pret oferta</t>
    </r>
  </si>
  <si>
    <r>
      <t xml:space="preserve">Material </t>
    </r>
    <r>
      <rPr>
        <b/>
        <i/>
        <sz val="10"/>
        <rFont val="Arial"/>
        <family val="2"/>
      </rPr>
      <t>pret plata</t>
    </r>
  </si>
  <si>
    <r>
      <t xml:space="preserve">Manopera </t>
    </r>
    <r>
      <rPr>
        <b/>
        <i/>
        <sz val="10"/>
        <rFont val="Arial"/>
        <family val="2"/>
      </rPr>
      <t>pret plata</t>
    </r>
  </si>
  <si>
    <r>
      <t xml:space="preserve">Utilaj </t>
    </r>
    <r>
      <rPr>
        <b/>
        <i/>
        <sz val="10"/>
        <rFont val="Arial"/>
        <family val="2"/>
      </rPr>
      <t>pret plata</t>
    </r>
  </si>
  <si>
    <r>
      <t xml:space="preserve">Transport AUTO </t>
    </r>
    <r>
      <rPr>
        <b/>
        <i/>
        <sz val="10"/>
        <rFont val="Arial"/>
        <family val="2"/>
      </rPr>
      <t>pret plata</t>
    </r>
  </si>
  <si>
    <r>
      <t xml:space="preserve">Transport CF </t>
    </r>
    <r>
      <rPr>
        <b/>
        <i/>
        <sz val="10"/>
        <rFont val="Arial"/>
        <family val="2"/>
      </rPr>
      <t>pret plata</t>
    </r>
  </si>
  <si>
    <r>
      <t xml:space="preserve">Material beneficiar </t>
    </r>
    <r>
      <rPr>
        <b/>
        <i/>
        <sz val="10"/>
        <rFont val="Arial"/>
        <family val="2"/>
      </rPr>
      <t>pret plata</t>
    </r>
  </si>
  <si>
    <r>
      <t xml:space="preserve">Material demontat-remontat </t>
    </r>
    <r>
      <rPr>
        <b/>
        <i/>
        <sz val="10"/>
        <rFont val="Arial"/>
        <family val="2"/>
      </rPr>
      <t>pret plata</t>
    </r>
  </si>
  <si>
    <t>Material</t>
  </si>
  <si>
    <t>Manopera</t>
  </si>
  <si>
    <t>Utilaj</t>
  </si>
  <si>
    <t>Total</t>
  </si>
  <si>
    <t>Ore manopera</t>
  </si>
  <si>
    <t>Greutate (T)</t>
  </si>
  <si>
    <t>Mat.ben se scade din total A/General [A/G]</t>
  </si>
  <si>
    <t xml:space="preserve">Explicitez cheltuielile generale ?       [D/N] </t>
  </si>
  <si>
    <t>N</t>
  </si>
  <si>
    <t>Executant</t>
  </si>
  <si>
    <t>Obiect</t>
  </si>
  <si>
    <t>Categorie</t>
  </si>
  <si>
    <t>a1</t>
  </si>
  <si>
    <t>b1</t>
  </si>
  <si>
    <t>c1</t>
  </si>
  <si>
    <t>d1</t>
  </si>
  <si>
    <t>e1</t>
  </si>
  <si>
    <t>f1</t>
  </si>
  <si>
    <t>Afisez</t>
  </si>
  <si>
    <t>Recapitulatie</t>
  </si>
  <si>
    <t>Constructor,</t>
  </si>
  <si>
    <t>Beneficiar,</t>
  </si>
  <si>
    <t>Afisare</t>
  </si>
  <si>
    <t>G</t>
  </si>
  <si>
    <r>
      <t xml:space="preserve">Alte transporturi </t>
    </r>
    <r>
      <rPr>
        <b/>
        <i/>
        <sz val="10"/>
        <rFont val="Arial"/>
        <family val="2"/>
      </rPr>
      <t>pret plata</t>
    </r>
  </si>
  <si>
    <r>
      <t xml:space="preserve">Alte transporturi </t>
    </r>
    <r>
      <rPr>
        <b/>
        <i/>
        <sz val="10"/>
        <rFont val="Arial"/>
        <family val="2"/>
      </rPr>
      <t>pret oferta</t>
    </r>
  </si>
  <si>
    <t>Curs</t>
  </si>
  <si>
    <t>Moneda</t>
  </si>
  <si>
    <t>Ordin de marime:(lei,mii,milioane)</t>
  </si>
  <si>
    <t>lnOri</t>
  </si>
  <si>
    <t>lin/pag</t>
  </si>
  <si>
    <t>Acc. munca, boli profes.</t>
  </si>
  <si>
    <t>Chelt.tr.aprov.,depozit.</t>
  </si>
  <si>
    <t>Coef.mat.demontat-remont</t>
  </si>
  <si>
    <t>Pondere man.in chelt.uti</t>
  </si>
  <si>
    <t>Pondere man.in chelt.tr.</t>
  </si>
  <si>
    <t>M</t>
  </si>
  <si>
    <t>m</t>
  </si>
  <si>
    <t>U</t>
  </si>
  <si>
    <t>Cheltuieli directe</t>
  </si>
  <si>
    <t>Transport</t>
  </si>
  <si>
    <t>t</t>
  </si>
  <si>
    <t>T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</si>
  <si>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</si>
  <si>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</si>
  <si>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</si>
  <si>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</si>
  <si>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>Factor multiplicare</t>
  </si>
  <si>
    <t>Alte cheltuieli directe</t>
  </si>
  <si>
    <t>TOTAL CHELT. DIRECTE</t>
  </si>
  <si>
    <t>Mo</t>
  </si>
  <si>
    <t>mo</t>
  </si>
  <si>
    <t>Uo</t>
  </si>
  <si>
    <t>to</t>
  </si>
  <si>
    <t>To</t>
  </si>
  <si>
    <t>Io =</t>
  </si>
  <si>
    <t>Po =</t>
  </si>
  <si>
    <t>Vo =</t>
  </si>
  <si>
    <t>TOTAL GENERAL categorie</t>
  </si>
  <si>
    <t>To+Io+Po</t>
  </si>
  <si>
    <t>x To</t>
  </si>
  <si>
    <t>x (To+Io)</t>
  </si>
  <si>
    <t>Utilaje termice</t>
  </si>
  <si>
    <t>Utilaje electrice</t>
  </si>
  <si>
    <t xml:space="preserve"> Material beneficiar</t>
  </si>
  <si>
    <t xml:space="preserve"> Mat. demontat-remont.</t>
  </si>
  <si>
    <t xml:space="preserve">  din care</t>
  </si>
  <si>
    <t>x (a+b)</t>
  </si>
  <si>
    <t>x (To-(CAS+CASS+Aj.somaj+Acc.munca+Fd.invat.))</t>
  </si>
  <si>
    <t>x (mo-(CAS+CASS+Aj.somaj+Acc.munca+Fd.invat.))</t>
  </si>
  <si>
    <t>Ofertant,</t>
  </si>
  <si>
    <t>Valoare (in preturi oferta)</t>
  </si>
  <si>
    <t>Valoare (actualizata)</t>
  </si>
  <si>
    <t>Total fara TVA</t>
  </si>
  <si>
    <t>TOTAL GENERAL situatie lucrari</t>
  </si>
  <si>
    <t>OS =</t>
  </si>
  <si>
    <t>TVA=</t>
  </si>
  <si>
    <t>x V</t>
  </si>
  <si>
    <t>x (V+OS)</t>
  </si>
  <si>
    <t>Coeficient actualizare plata</t>
  </si>
  <si>
    <t>Separator zecimal</t>
  </si>
  <si>
    <t>V =</t>
  </si>
  <si>
    <t>j-Alte cheltuieli indirecte</t>
  </si>
  <si>
    <t>Io-(a+b+c+d+e+f+g+h+i)</t>
  </si>
  <si>
    <t>Antet</t>
  </si>
  <si>
    <t>proiectant</t>
  </si>
  <si>
    <t xml:space="preserve">C.A.S.S.                </t>
  </si>
  <si>
    <t xml:space="preserve">Impozit manopera        </t>
  </si>
  <si>
    <t xml:space="preserve">Coef.maj. pret material </t>
  </si>
  <si>
    <t xml:space="preserve">Coef.maj. pret tr. auto </t>
  </si>
  <si>
    <t xml:space="preserve">Coef.maj. pret tr. C.F. </t>
  </si>
  <si>
    <t xml:space="preserve">Transport lei/tona      </t>
  </si>
  <si>
    <t xml:space="preserve">Coef.maj. pret manopera </t>
  </si>
  <si>
    <t xml:space="preserve">Coef.maj. pret utilaj   </t>
  </si>
  <si>
    <t xml:space="preserve">Coef.actualiz.inflatie  </t>
  </si>
  <si>
    <t xml:space="preserve">Salarii maistri         </t>
  </si>
  <si>
    <t xml:space="preserve">C.A.S.                  </t>
  </si>
  <si>
    <t xml:space="preserve">Cheltuieli indirecte    </t>
  </si>
  <si>
    <t xml:space="preserve">Manopera indirecta      </t>
  </si>
  <si>
    <t xml:space="preserve">Aj.somaj                </t>
  </si>
  <si>
    <t xml:space="preserve">                        </t>
  </si>
  <si>
    <t xml:space="preserve">Profit                  </t>
  </si>
  <si>
    <t xml:space="preserve">T.V.A.                  </t>
  </si>
  <si>
    <t xml:space="preserve">Coef.neacop.manopera    </t>
  </si>
  <si>
    <t xml:space="preserve">Organizare de santier   </t>
  </si>
  <si>
    <t xml:space="preserve">Comision ITM            </t>
  </si>
  <si>
    <t xml:space="preserve">Fond garantare          </t>
  </si>
  <si>
    <t xml:space="preserve">C.C.I                   </t>
  </si>
  <si>
    <t xml:space="preserve">Diverse si neprevazute  </t>
  </si>
  <si>
    <t xml:space="preserve">Proiectare              </t>
  </si>
  <si>
    <t xml:space="preserve">TEST      </t>
  </si>
  <si>
    <t xml:space="preserve">SC TEST SRL                                       </t>
  </si>
  <si>
    <t>Obiectiv</t>
  </si>
  <si>
    <t xml:space="preserve">01        </t>
  </si>
  <si>
    <t xml:space="preserve">          </t>
  </si>
  <si>
    <t xml:space="preserve">                                                  </t>
  </si>
  <si>
    <t/>
  </si>
  <si>
    <t xml:space="preserve">                                                                                    OFERTANT</t>
  </si>
  <si>
    <t xml:space="preserve">                                               OFERTANT                             OFERTANT</t>
  </si>
  <si>
    <t xml:space="preserve">128       </t>
  </si>
  <si>
    <t xml:space="preserve">Canalizare Chilieni si Coseni                     </t>
  </si>
  <si>
    <t xml:space="preserve">04        </t>
  </si>
  <si>
    <t xml:space="preserve">Statii de pompare                                 </t>
  </si>
  <si>
    <t xml:space="preserve">Statie pompare 1 Chilieni                         </t>
  </si>
  <si>
    <t>Executant:</t>
  </si>
  <si>
    <t xml:space="preserve">TEST      -SC TEST SRL                                       </t>
  </si>
  <si>
    <t>Obiectiv:</t>
  </si>
  <si>
    <t xml:space="preserve">128       -Canalizare Chilieni si Coseni                     </t>
  </si>
  <si>
    <t>Obiect:</t>
  </si>
  <si>
    <t xml:space="preserve">04        -Statii de pompare                                 </t>
  </si>
  <si>
    <t>Categorie:</t>
  </si>
  <si>
    <t xml:space="preserve">02        -Statie pompare 2 Chilieni                         </t>
  </si>
  <si>
    <t xml:space="preserve">  C.A.S.                  </t>
  </si>
  <si>
    <t xml:space="preserve">  C.A.S.S.                </t>
  </si>
  <si>
    <t xml:space="preserve">  Aj.somaj                </t>
  </si>
  <si>
    <t xml:space="preserve">  Acc. munca, boli profes.</t>
  </si>
  <si>
    <t xml:space="preserve">  C.C.I                   </t>
  </si>
  <si>
    <t xml:space="preserve">  Fond garantare          </t>
  </si>
  <si>
    <t xml:space="preserve">03        -Statie pompare 3 Chilieni                         </t>
  </si>
  <si>
    <t xml:space="preserve">04        -Statie pompare 4 Chilieni                         </t>
  </si>
  <si>
    <t xml:space="preserve">05        -Statie pompare 5 Coseni                           </t>
  </si>
  <si>
    <t xml:space="preserve">06        -Statie pompare 6 Coseni                           </t>
  </si>
  <si>
    <t xml:space="preserve">07        -Statie pompare 7 Coseni                           </t>
  </si>
  <si>
    <t xml:space="preserve">08        -Statie pompare 8 Coseni                           </t>
  </si>
  <si>
    <t xml:space="preserve">09        -Statie pompare 9 Coseni                           </t>
  </si>
  <si>
    <t xml:space="preserve">10        -Statie pompare 10 Coseni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</si>
</sst>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4" formatCode="0.0000"/>
    <numFmt numFmtId="175" formatCode="#,##0.000"/>
    <numFmt numFmtId="176" formatCode="#,##0.0000"/>
    <numFmt numFmtId="184" formatCode="0.00000"/>
    <numFmt numFmtId="185" formatCode="0.000%"/>
  </numFmts>
  <fonts count="22" x14ac:knownFonts="1">
    <font>
      <sz val="10"/>
      <name val="Arial"/>
    </font>
    <font>
      <sz val="10"/>
      <name val="Arial"/>
    </font>
    <font>
      <b/>
      <i/>
      <sz val="2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9"/>
      <name val="Arial"/>
      <family val="2"/>
    </font>
    <font>
      <b/>
      <sz val="14"/>
      <name val="Times New Roman"/>
      <family val="1"/>
    </font>
    <font>
      <b/>
      <i/>
      <sz val="12"/>
      <name val="Times New Roman"/>
      <family val="1"/>
    </font>
    <font>
      <b/>
      <sz val="12"/>
      <name val="Courier New"/>
      <family val="3"/>
    </font>
    <font>
      <b/>
      <i/>
      <sz val="18"/>
      <name val="Times New Roman"/>
      <family val="1"/>
    </font>
    <font>
      <sz val="10"/>
      <name val="Arial"/>
    </font>
    <font>
      <sz val="11"/>
      <name val="Times New Roman"/>
      <family val="1"/>
    </font>
    <font>
      <b/>
      <sz val="10"/>
      <name val="Arial"/>
      <family val="2"/>
      <charset val="238"/>
    </font>
    <font>
      <b/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174" fontId="6" fillId="0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49" fontId="4" fillId="0" borderId="0" applyFill="0" applyBorder="0" applyProtection="0"/>
    <xf numFmtId="3" fontId="8" fillId="0" borderId="0" applyFill="0" applyBorder="0" applyProtection="0"/>
    <xf numFmtId="4" fontId="7" fillId="0" borderId="0" applyFill="0" applyBorder="0" applyProtection="0"/>
    <xf numFmtId="0" fontId="5" fillId="0" borderId="0"/>
  </cellStyleXfs>
  <cellXfs count="6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" fontId="7" fillId="0" borderId="0" xfId="5"/>
    <xf numFmtId="10" fontId="6" fillId="0" borderId="0" xfId="2">
      <alignment horizontal="right"/>
    </xf>
    <xf numFmtId="49" fontId="4" fillId="0" borderId="0" xfId="3"/>
    <xf numFmtId="49" fontId="4" fillId="0" borderId="0" xfId="3" applyFont="1"/>
    <xf numFmtId="174" fontId="6" fillId="0" borderId="0" xfId="1">
      <alignment horizontal="right"/>
    </xf>
    <xf numFmtId="175" fontId="4" fillId="0" borderId="0" xfId="0" applyNumberFormat="1" applyFont="1"/>
    <xf numFmtId="176" fontId="4" fillId="0" borderId="0" xfId="0" applyNumberFormat="1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/>
    <xf numFmtId="49" fontId="4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49" fontId="4" fillId="0" borderId="0" xfId="3" applyBorder="1"/>
    <xf numFmtId="0" fontId="0" fillId="0" borderId="0" xfId="0" applyBorder="1"/>
    <xf numFmtId="49" fontId="4" fillId="0" borderId="0" xfId="3" applyFont="1" applyBorder="1"/>
    <xf numFmtId="49" fontId="5" fillId="0" borderId="0" xfId="3" applyFont="1" applyBorder="1"/>
    <xf numFmtId="0" fontId="14" fillId="0" borderId="0" xfId="0" applyFont="1" applyBorder="1"/>
    <xf numFmtId="49" fontId="5" fillId="0" borderId="0" xfId="3" applyFont="1" applyBorder="1" applyAlignment="1">
      <alignment horizontal="right"/>
    </xf>
    <xf numFmtId="3" fontId="15" fillId="0" borderId="0" xfId="4" applyFont="1" applyBorder="1"/>
    <xf numFmtId="49" fontId="4" fillId="0" borderId="1" xfId="3" applyFont="1" applyBorder="1"/>
    <xf numFmtId="49" fontId="4" fillId="0" borderId="0" xfId="3" applyBorder="1" applyAlignment="1">
      <alignment horizontal="right"/>
    </xf>
    <xf numFmtId="49" fontId="4" fillId="0" borderId="2" xfId="3" applyFont="1" applyFill="1" applyBorder="1"/>
    <xf numFmtId="0" fontId="9" fillId="0" borderId="0" xfId="0" applyFont="1" applyFill="1"/>
    <xf numFmtId="0" fontId="10" fillId="0" borderId="1" xfId="0" applyFont="1" applyBorder="1" applyAlignment="1">
      <alignment horizontal="center"/>
    </xf>
    <xf numFmtId="0" fontId="16" fillId="0" borderId="0" xfId="0" applyNumberFormat="1" applyFont="1"/>
    <xf numFmtId="49" fontId="4" fillId="0" borderId="3" xfId="3" applyFont="1" applyBorder="1"/>
    <xf numFmtId="0" fontId="16" fillId="0" borderId="2" xfId="0" applyNumberFormat="1" applyFont="1" applyBorder="1"/>
    <xf numFmtId="0" fontId="7" fillId="0" borderId="1" xfId="0" applyFont="1" applyBorder="1" applyAlignment="1"/>
    <xf numFmtId="0" fontId="7" fillId="0" borderId="0" xfId="0" applyFont="1" applyBorder="1" applyAlignment="1"/>
    <xf numFmtId="10" fontId="4" fillId="0" borderId="2" xfId="2" applyFont="1" applyBorder="1" applyAlignment="1"/>
    <xf numFmtId="0" fontId="17" fillId="0" borderId="2" xfId="0" applyFont="1" applyFill="1" applyBorder="1"/>
    <xf numFmtId="0" fontId="17" fillId="0" borderId="0" xfId="0" applyFont="1" applyBorder="1"/>
    <xf numFmtId="0" fontId="17" fillId="0" borderId="3" xfId="0" applyFont="1" applyBorder="1"/>
    <xf numFmtId="0" fontId="16" fillId="0" borderId="0" xfId="0" applyFont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176" fontId="18" fillId="0" borderId="0" xfId="5" applyNumberFormat="1" applyFont="1" applyBorder="1"/>
    <xf numFmtId="4" fontId="18" fillId="0" borderId="0" xfId="5" applyFont="1"/>
    <xf numFmtId="0" fontId="19" fillId="0" borderId="0" xfId="0" applyFont="1"/>
    <xf numFmtId="3" fontId="18" fillId="0" borderId="0" xfId="0" applyNumberFormat="1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174" fontId="18" fillId="0" borderId="0" xfId="5" applyNumberFormat="1" applyFont="1" applyBorder="1"/>
    <xf numFmtId="0" fontId="16" fillId="0" borderId="0" xfId="0" applyFont="1" applyBorder="1"/>
    <xf numFmtId="49" fontId="18" fillId="0" borderId="0" xfId="3" applyFont="1" applyBorder="1" applyAlignment="1">
      <alignment horizontal="right"/>
    </xf>
    <xf numFmtId="0" fontId="19" fillId="0" borderId="0" xfId="0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10" fontId="16" fillId="0" borderId="0" xfId="2" applyFont="1" applyBorder="1" applyAlignment="1"/>
    <xf numFmtId="0" fontId="16" fillId="0" borderId="0" xfId="3" applyNumberFormat="1" applyFont="1" applyBorder="1"/>
    <xf numFmtId="0" fontId="20" fillId="0" borderId="0" xfId="0" applyFont="1"/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0" applyFont="1" applyBorder="1"/>
    <xf numFmtId="49" fontId="18" fillId="0" borderId="2" xfId="3" applyFont="1" applyBorder="1" applyAlignment="1">
      <alignment horizontal="right"/>
    </xf>
    <xf numFmtId="0" fontId="19" fillId="0" borderId="2" xfId="0" applyFont="1" applyBorder="1"/>
    <xf numFmtId="4" fontId="18" fillId="0" borderId="2" xfId="5" applyFont="1" applyBorder="1"/>
    <xf numFmtId="49" fontId="4" fillId="0" borderId="0" xfId="3" applyFont="1" applyAlignment="1"/>
    <xf numFmtId="0" fontId="1" fillId="0" borderId="0" xfId="0" applyFont="1" applyBorder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0" applyFont="1" applyBorder="1"/>
    <xf numFmtId="0" fontId="20" fillId="0" borderId="1" xfId="0" applyFont="1" applyBorder="1"/>
    <xf numFmtId="49" fontId="18" fillId="0" borderId="1" xfId="3" applyFont="1" applyBorder="1" applyAlignment="1">
      <alignment horizontal="right"/>
    </xf>
    <xf numFmtId="0" fontId="19" fillId="0" borderId="1" xfId="0" applyFont="1" applyBorder="1"/>
    <xf numFmtId="4" fontId="18" fillId="0" borderId="1" xfId="5" applyFont="1" applyBorder="1"/>
    <xf numFmtId="49" fontId="16" fillId="0" borderId="4" xfId="3" applyNumberFormat="1" applyFont="1" applyBorder="1"/>
    <xf numFmtId="0" fontId="16" fillId="0" borderId="4" xfId="3" applyNumberFormat="1" applyFont="1" applyBorder="1" applyAlignment="1">
      <alignment horizontal="right"/>
    </xf>
    <xf numFmtId="0" fontId="16" fillId="0" borderId="4" xfId="0" applyFont="1" applyBorder="1"/>
    <xf numFmtId="49" fontId="18" fillId="0" borderId="4" xfId="3" applyFont="1" applyBorder="1" applyAlignment="1">
      <alignment horizontal="right"/>
    </xf>
    <xf numFmtId="0" fontId="19" fillId="0" borderId="4" xfId="0" applyFont="1" applyBorder="1"/>
    <xf numFmtId="4" fontId="18" fillId="0" borderId="4" xfId="5" applyFont="1" applyBorder="1"/>
    <xf numFmtId="0" fontId="18" fillId="0" borderId="0" xfId="5" applyNumberFormat="1" applyFont="1" applyBorder="1"/>
    <xf numFmtId="0" fontId="6" fillId="0" borderId="0" xfId="2" applyNumberFormat="1">
      <alignment horizontal="right"/>
    </xf>
    <xf numFmtId="0" fontId="17" fillId="0" borderId="0" xfId="0" applyFont="1" applyBorder="1" applyAlignment="1">
      <alignment horizontal="right"/>
    </xf>
    <xf numFmtId="49" fontId="16" fillId="0" borderId="0" xfId="3" applyFont="1" applyBorder="1"/>
    <xf numFmtId="49" fontId="16" fillId="0" borderId="0" xfId="3" applyFont="1" applyBorder="1" applyAlignment="1">
      <alignment horizontal="right"/>
    </xf>
    <xf numFmtId="0" fontId="20" fillId="0" borderId="0" xfId="0" applyFont="1" applyBorder="1"/>
    <xf numFmtId="49" fontId="16" fillId="0" borderId="3" xfId="3" applyFont="1" applyBorder="1"/>
    <xf numFmtId="49" fontId="16" fillId="0" borderId="3" xfId="3" applyFont="1" applyBorder="1" applyAlignment="1">
      <alignment horizontal="right"/>
    </xf>
    <xf numFmtId="0" fontId="16" fillId="0" borderId="3" xfId="0" applyFont="1" applyBorder="1"/>
    <xf numFmtId="0" fontId="20" fillId="0" borderId="3" xfId="0" applyFont="1" applyBorder="1"/>
    <xf numFmtId="49" fontId="18" fillId="0" borderId="3" xfId="3" applyFont="1" applyBorder="1" applyAlignment="1">
      <alignment horizontal="right"/>
    </xf>
    <xf numFmtId="0" fontId="19" fillId="0" borderId="3" xfId="0" applyFont="1" applyBorder="1"/>
    <xf numFmtId="49" fontId="4" fillId="0" borderId="5" xfId="3" applyNumberFormat="1" applyFont="1" applyBorder="1"/>
    <xf numFmtId="0" fontId="0" fillId="0" borderId="5" xfId="0" applyBorder="1"/>
    <xf numFmtId="49" fontId="4" fillId="0" borderId="5" xfId="3" applyFont="1" applyBorder="1" applyAlignment="1">
      <alignment horizontal="right"/>
    </xf>
    <xf numFmtId="4" fontId="7" fillId="0" borderId="5" xfId="5" applyBorder="1"/>
    <xf numFmtId="49" fontId="4" fillId="0" borderId="5" xfId="3" applyFont="1" applyBorder="1"/>
    <xf numFmtId="0" fontId="16" fillId="0" borderId="5" xfId="0" applyFont="1" applyBorder="1"/>
    <xf numFmtId="0" fontId="0" fillId="0" borderId="1" xfId="0" applyBorder="1"/>
    <xf numFmtId="49" fontId="16" fillId="0" borderId="3" xfId="3" applyNumberFormat="1" applyFont="1" applyBorder="1"/>
    <xf numFmtId="49" fontId="4" fillId="0" borderId="2" xfId="3" applyFont="1" applyBorder="1"/>
    <xf numFmtId="0" fontId="18" fillId="0" borderId="2" xfId="5" applyNumberFormat="1" applyFont="1" applyBorder="1"/>
    <xf numFmtId="0" fontId="17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184" fontId="6" fillId="0" borderId="0" xfId="1" applyNumberFormat="1">
      <alignment horizontal="right"/>
    </xf>
    <xf numFmtId="185" fontId="4" fillId="0" borderId="0" xfId="2" applyNumberFormat="1" applyFont="1">
      <alignment horizontal="right"/>
    </xf>
    <xf numFmtId="185" fontId="4" fillId="0" borderId="0" xfId="2" applyNumberFormat="1" applyFont="1" applyAlignment="1"/>
    <xf numFmtId="185" fontId="4" fillId="0" borderId="0" xfId="2" applyNumberFormat="1" applyFont="1" applyBorder="1" applyAlignment="1"/>
    <xf numFmtId="185" fontId="16" fillId="0" borderId="0" xfId="2" applyNumberFormat="1" applyFont="1" applyBorder="1" applyAlignment="1"/>
    <xf numFmtId="185" fontId="16" fillId="0" borderId="0" xfId="2" applyNumberFormat="1" applyFont="1" applyAlignment="1"/>
    <xf numFmtId="185" fontId="16" fillId="0" borderId="3" xfId="2" applyNumberFormat="1" applyFont="1" applyBorder="1" applyAlignment="1"/>
    <xf numFmtId="185" fontId="16" fillId="0" borderId="4" xfId="2" applyNumberFormat="1" applyFont="1" applyBorder="1" applyAlignment="1"/>
    <xf numFmtId="185" fontId="16" fillId="0" borderId="2" xfId="2" applyNumberFormat="1" applyFont="1" applyBorder="1" applyAlignment="1"/>
    <xf numFmtId="4" fontId="7" fillId="0" borderId="0" xfId="5" applyBorder="1"/>
    <xf numFmtId="0" fontId="5" fillId="0" borderId="0" xfId="0" applyFont="1" applyAlignment="1">
      <alignment horizontal="right"/>
    </xf>
    <xf numFmtId="49" fontId="21" fillId="0" borderId="0" xfId="3" applyNumberFormat="1" applyFont="1" applyAlignment="1"/>
    <xf numFmtId="49" fontId="21" fillId="0" borderId="0" xfId="0" applyNumberFormat="1" applyFont="1" applyAlignme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</cellXfs>
  <cellStyles count="7">
    <cellStyle name="Coeficient" xfId="1"/>
    <cellStyle name="Normal" xfId="0" builtinId="0"/>
    <cellStyle name="Normal 2" xfId="6"/>
    <cellStyle name="Procente" xfId="2"/>
    <cellStyle name="Text" xfId="3"/>
    <cellStyle name="Totaluri" xfId="4"/>
    <cellStyle name="Valori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J348"/>
  <sheetViews>
    <sheetView tabSelected="1" zoomScaleNormal="100" workbookViewId="0">
      <selection activeCell="L323" sqref="L323"/>
    </sheetView>
  </sheetViews>
  <sheetFormatPr defaultRowHeight="12.75" outlineLevelRow="1" outlineLevelCol="1" x14ac:dyDescent="0.2"/>
  <cols>
    <col min="1" max="1" width="27" customWidth="1"/>
    <col min="2" max="2" width="5.28515625" customWidth="1"/>
    <col min="3" max="3" width="7.7109375" customWidth="1"/>
    <col min="4" max="5" width="12.5703125" customWidth="1"/>
    <col min="6" max="6" width="10.28515625" customWidth="1"/>
    <col min="7" max="7" width="12.42578125" customWidth="1"/>
    <col min="8" max="8" width="11.7109375" customWidth="1"/>
    <col min="9" max="9" width="9.57031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4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4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4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4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4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4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4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04        -Statii de pompare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-Statie pompare 1 Chilieni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1527.1356499999999</v>
      </c>
      <c r="E19" s="44">
        <f>Date!D3*Date!B32</f>
        <v>99.423730000000006</v>
      </c>
      <c r="F19" s="44">
        <f>Date!D4*Date!B32</f>
        <v>256.73376000000002</v>
      </c>
      <c r="G19" s="44">
        <f>(Date!D5+Date!D6+Date!D7)*Date!B32</f>
        <v>0</v>
      </c>
      <c r="H19" s="44">
        <f>SUM(D19:G19)</f>
        <v>1883.29314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256.73375900000002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0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9.9999999747524271E-7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IF(Date!B36="Nu",-Date!D8*Date!B32,0)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IF(Date!B36="Nu",-Date!D9*Date!B32,0)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3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5">
        <f>(E19*E26+E28)*C29</f>
        <v>20.680135840000002</v>
      </c>
      <c r="F29" s="48"/>
      <c r="G29" s="48"/>
      <c r="H29" s="5">
        <f t="shared" si="0"/>
        <v>20.680135840000002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5.1700339600000005</v>
      </c>
      <c r="F30" s="48"/>
      <c r="G30" s="48"/>
      <c r="H30" s="5">
        <f t="shared" si="0"/>
        <v>5.1700339600000005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0.49711865000000005</v>
      </c>
      <c r="F31" s="50"/>
      <c r="G31" s="50"/>
      <c r="H31" s="5">
        <f t="shared" si="0"/>
        <v>0.49711865000000005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0.19487051080000001</v>
      </c>
      <c r="F32" s="51"/>
      <c r="G32" s="51"/>
      <c r="H32" s="5">
        <f t="shared" si="0"/>
        <v>0.19487051080000001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0.84510170500000015</v>
      </c>
      <c r="F33" s="47"/>
      <c r="G33" s="47"/>
      <c r="H33" s="5">
        <f t="shared" si="0"/>
        <v>0.84510170500000015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>E34</f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0.24855932500000003</v>
      </c>
      <c r="F35" s="47"/>
      <c r="G35" s="47"/>
      <c r="H35" s="5">
        <f>E35</f>
        <v>0.24855932500000003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116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1527.1356499999999</v>
      </c>
      <c r="E38" s="52">
        <f>E19*E26+E28+E29+E30+E31+E32+E33+E34+E35</f>
        <v>127.05954999080002</v>
      </c>
      <c r="F38" s="52">
        <f>F19*F26</f>
        <v>256.73376000000002</v>
      </c>
      <c r="G38" s="52">
        <f>(Date!D5*Date!B7+Date!D6*Date!B8+Date!D7*Date!B9)*Date!B32</f>
        <v>0</v>
      </c>
      <c r="H38" s="52">
        <f>SUM(D38:G38)</f>
        <v>1910.9289599908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152.87431679926399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(E38-(E29+E30+E31+E32+E33+E34+E35))*C41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(H38-(E29+E30+E31+E32+E33+E33+E35))*C42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152.87431679926399</v>
      </c>
      <c r="I50" s="4" t="str">
        <f>IF(Date!$B$37="D","Afisez","Nu afisez")</f>
        <v>Nu afisez</v>
      </c>
    </row>
    <row r="51" spans="1:9" ht="13.5" thickBot="1" x14ac:dyDescent="0.25">
      <c r="A51" s="62" t="str">
        <f>Date!A19</f>
        <v xml:space="preserve">Profit                  </v>
      </c>
      <c r="B51" s="63" t="s">
        <v>72</v>
      </c>
      <c r="C51" s="115">
        <f>Date!B19</f>
        <v>0.05</v>
      </c>
      <c r="D51" s="64" t="s">
        <v>77</v>
      </c>
      <c r="E51" s="65"/>
      <c r="F51" s="66"/>
      <c r="G51" s="66"/>
      <c r="H51" s="67">
        <f>(H38+H39)*C51</f>
        <v>103.19016383950321</v>
      </c>
      <c r="I51" s="4" t="s">
        <v>34</v>
      </c>
    </row>
    <row r="52" spans="1:9" ht="13.5" hidden="1" thickBot="1" x14ac:dyDescent="0.25">
      <c r="A52" s="103" t="s">
        <v>80</v>
      </c>
      <c r="B52" s="104"/>
      <c r="C52" s="105" t="str">
        <f>CONCATENATE(TEXT(Date!B5,REPLACE("#.####",2,1,Date!B38))," x")</f>
        <v>1. x</v>
      </c>
      <c r="D52" s="67">
        <f>IF(Date!B36="Nu",-Date!D8*Date!B32,0)</f>
        <v>0</v>
      </c>
      <c r="E52" s="67"/>
      <c r="F52" s="67"/>
      <c r="G52" s="67"/>
      <c r="H52" s="67">
        <f>D52*Date!B5</f>
        <v>0</v>
      </c>
      <c r="I52" s="4" t="str">
        <f>IF(H52&lt;&gt;0,"Afisez","Nu afisez")</f>
        <v>Nu afisez</v>
      </c>
    </row>
    <row r="53" spans="1:9" ht="13.5" hidden="1" thickBot="1" x14ac:dyDescent="0.25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IF(Date!B36="Nu",-Date!D9*Date!B32,0)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Top="1" x14ac:dyDescent="0.2">
      <c r="A54" s="70" t="s">
        <v>74</v>
      </c>
      <c r="B54" s="71" t="s">
        <v>73</v>
      </c>
      <c r="C54" s="72" t="s">
        <v>75</v>
      </c>
      <c r="D54" s="73"/>
      <c r="E54" s="74"/>
      <c r="F54" s="75"/>
      <c r="G54" s="75"/>
      <c r="H54" s="76">
        <f>H38+H39+H51+H52+H53</f>
        <v>2166.9934406295674</v>
      </c>
      <c r="I54" s="4" t="s">
        <v>34</v>
      </c>
    </row>
    <row r="55" spans="1:9" x14ac:dyDescent="0.2">
      <c r="A55" s="7"/>
      <c r="B55" s="7"/>
      <c r="E55" s="13"/>
      <c r="H55" s="5"/>
      <c r="I55" s="4" t="s">
        <v>34</v>
      </c>
    </row>
    <row r="56" spans="1:9" x14ac:dyDescent="0.2">
      <c r="A56" s="7"/>
      <c r="B56" s="7"/>
      <c r="E56" s="12"/>
      <c r="H56" s="5"/>
      <c r="I56" s="4" t="s">
        <v>34</v>
      </c>
    </row>
    <row r="57" spans="1:9" x14ac:dyDescent="0.2">
      <c r="A57" s="7"/>
      <c r="B57" s="7"/>
      <c r="E57" s="68" t="s">
        <v>86</v>
      </c>
      <c r="H57" s="5"/>
      <c r="I57" s="4" t="s">
        <v>34</v>
      </c>
    </row>
    <row r="58" spans="1:9" x14ac:dyDescent="0.2">
      <c r="A58" s="7"/>
      <c r="B58" s="7"/>
      <c r="H58" s="5"/>
      <c r="I58" s="4" t="s">
        <v>34</v>
      </c>
    </row>
    <row r="59" spans="1:9" x14ac:dyDescent="0.2">
      <c r="A59" s="7"/>
      <c r="B59" s="7"/>
      <c r="E59" s="12"/>
      <c r="H59" s="5"/>
      <c r="I59" s="4" t="s">
        <v>34</v>
      </c>
    </row>
    <row r="60" spans="1:9" x14ac:dyDescent="0.2">
      <c r="A60" s="20"/>
      <c r="B60" s="20"/>
      <c r="C60" s="21"/>
      <c r="D60" s="21"/>
      <c r="E60" s="28"/>
      <c r="H60" s="5"/>
      <c r="I60" s="4" t="s">
        <v>34</v>
      </c>
    </row>
    <row r="61" spans="1:9" ht="16.5" x14ac:dyDescent="0.3">
      <c r="A61" s="121" t="s">
        <v>140</v>
      </c>
      <c r="B61" s="122" t="s">
        <v>141</v>
      </c>
      <c r="C61" s="120"/>
      <c r="D61" s="120"/>
      <c r="E61" s="120"/>
      <c r="F61" s="120"/>
      <c r="G61" s="120"/>
      <c r="H61" s="120"/>
      <c r="I61" s="4" t="s">
        <v>34</v>
      </c>
    </row>
    <row r="62" spans="1:9" hidden="1" x14ac:dyDescent="0.2">
      <c r="A62" s="8"/>
      <c r="B62" s="8"/>
      <c r="E62" s="5"/>
      <c r="F62" s="5"/>
      <c r="G62" s="5"/>
      <c r="H62" s="5"/>
      <c r="I62" s="4"/>
    </row>
    <row r="63" spans="1:9" ht="13.5" hidden="1" x14ac:dyDescent="0.25">
      <c r="A63" s="118" t="s">
        <v>133</v>
      </c>
      <c r="B63" s="8"/>
      <c r="C63" s="6"/>
      <c r="D63" s="5"/>
      <c r="E63" s="5"/>
      <c r="F63" s="5"/>
      <c r="G63" s="5"/>
      <c r="H63" s="5"/>
      <c r="I63" s="4"/>
    </row>
    <row r="64" spans="1:9" hidden="1" x14ac:dyDescent="0.2">
      <c r="A64" s="7"/>
      <c r="B64" s="7"/>
      <c r="E64" s="12"/>
      <c r="H64" s="5"/>
    </row>
    <row r="65" spans="1:8" ht="15" hidden="1" x14ac:dyDescent="0.25">
      <c r="A65" s="23"/>
      <c r="B65" s="23"/>
      <c r="C65" s="24"/>
      <c r="D65" s="24"/>
      <c r="E65" s="25"/>
      <c r="F65" s="24"/>
      <c r="G65" s="24"/>
      <c r="H65" s="26"/>
    </row>
    <row r="66" spans="1:8" hidden="1" x14ac:dyDescent="0.2"/>
    <row r="67" spans="1:8" hidden="1" x14ac:dyDescent="0.2"/>
    <row r="68" spans="1:8" hidden="1" x14ac:dyDescent="0.2">
      <c r="F68" s="7"/>
      <c r="G68" s="7"/>
    </row>
    <row r="69" spans="1:8" ht="16.5" x14ac:dyDescent="0.3">
      <c r="A69" s="124" t="s">
        <v>142</v>
      </c>
      <c r="B69" s="125" t="s">
        <v>143</v>
      </c>
      <c r="C69" s="123"/>
      <c r="D69" s="123"/>
      <c r="E69" s="123"/>
      <c r="F69" s="123"/>
      <c r="G69" s="123"/>
      <c r="H69" s="123"/>
    </row>
    <row r="70" spans="1:8" ht="16.5" x14ac:dyDescent="0.3">
      <c r="A70" s="127" t="s">
        <v>144</v>
      </c>
      <c r="B70" s="128" t="s">
        <v>145</v>
      </c>
      <c r="C70" s="126"/>
      <c r="D70" s="126"/>
      <c r="E70" s="126"/>
      <c r="F70" s="126"/>
      <c r="G70" s="126"/>
      <c r="H70" s="126"/>
    </row>
    <row r="71" spans="1:8" ht="16.5" x14ac:dyDescent="0.3">
      <c r="A71" s="130" t="s">
        <v>146</v>
      </c>
      <c r="B71" s="131" t="s">
        <v>147</v>
      </c>
      <c r="C71" s="129"/>
      <c r="D71" s="129"/>
      <c r="E71" s="129"/>
      <c r="F71" s="129"/>
      <c r="G71" s="129"/>
      <c r="H71" s="129"/>
    </row>
    <row r="72" spans="1:8" ht="24" thickBot="1" x14ac:dyDescent="0.4">
      <c r="A72" s="132"/>
      <c r="B72" s="132"/>
      <c r="C72" s="132"/>
      <c r="D72" s="132"/>
      <c r="E72" s="138" t="s">
        <v>35</v>
      </c>
      <c r="F72" s="132"/>
      <c r="G72" s="132"/>
      <c r="H72" s="132"/>
    </row>
    <row r="73" spans="1:8" ht="19.5" thickTop="1" x14ac:dyDescent="0.3">
      <c r="A73" s="140"/>
      <c r="B73" s="140"/>
      <c r="C73" s="146"/>
      <c r="D73" s="142" t="s">
        <v>16</v>
      </c>
      <c r="E73" s="142" t="s">
        <v>17</v>
      </c>
      <c r="F73" s="142" t="s">
        <v>18</v>
      </c>
      <c r="G73" s="142" t="s">
        <v>56</v>
      </c>
      <c r="H73" s="142" t="s">
        <v>19</v>
      </c>
    </row>
    <row r="74" spans="1:8" ht="13.5" thickBot="1" x14ac:dyDescent="0.25">
      <c r="A74" s="135"/>
      <c r="B74" s="135"/>
      <c r="C74" s="147"/>
      <c r="D74" s="153" t="s">
        <v>52</v>
      </c>
      <c r="E74" s="153" t="s">
        <v>53</v>
      </c>
      <c r="F74" s="153" t="s">
        <v>54</v>
      </c>
      <c r="G74" s="153" t="s">
        <v>57</v>
      </c>
      <c r="H74" s="153" t="s">
        <v>58</v>
      </c>
    </row>
    <row r="75" spans="1:8" x14ac:dyDescent="0.2">
      <c r="A75" s="141" t="s">
        <v>55</v>
      </c>
      <c r="B75" s="141"/>
      <c r="C75" s="149"/>
      <c r="D75" s="154">
        <v>1258.6856499999999</v>
      </c>
      <c r="E75" s="154">
        <v>109.56359999999999</v>
      </c>
      <c r="F75" s="154">
        <v>259.56279000000001</v>
      </c>
      <c r="G75" s="154">
        <v>0</v>
      </c>
      <c r="H75" s="154">
        <v>1627.8120399999998</v>
      </c>
    </row>
    <row r="76" spans="1:8" x14ac:dyDescent="0.2">
      <c r="A76" s="139" t="s">
        <v>59</v>
      </c>
      <c r="B76" s="139"/>
      <c r="C76" s="150"/>
      <c r="D76" s="155"/>
      <c r="E76" s="155"/>
      <c r="F76" s="132"/>
      <c r="G76" s="155"/>
      <c r="H76" s="155"/>
    </row>
    <row r="77" spans="1:8" x14ac:dyDescent="0.2">
      <c r="A77" s="139" t="s">
        <v>60</v>
      </c>
      <c r="B77" s="139"/>
      <c r="C77" s="150"/>
      <c r="D77" s="155"/>
      <c r="E77" s="155"/>
      <c r="F77" s="155">
        <v>259.562793</v>
      </c>
      <c r="G77" s="155"/>
      <c r="H77" s="155"/>
    </row>
    <row r="78" spans="1:8" x14ac:dyDescent="0.2">
      <c r="A78" s="139" t="s">
        <v>61</v>
      </c>
      <c r="B78" s="139"/>
      <c r="C78" s="150"/>
      <c r="D78" s="155"/>
      <c r="E78" s="155"/>
      <c r="F78" s="155">
        <v>0</v>
      </c>
      <c r="G78" s="155"/>
      <c r="H78" s="155"/>
    </row>
    <row r="79" spans="1:8" ht="13.5" thickBot="1" x14ac:dyDescent="0.25">
      <c r="A79" s="139" t="s">
        <v>62</v>
      </c>
      <c r="B79" s="139"/>
      <c r="C79" s="150"/>
      <c r="D79" s="155"/>
      <c r="E79" s="155"/>
      <c r="F79" s="155">
        <v>-2.9999999924257281E-6</v>
      </c>
      <c r="G79" s="155"/>
      <c r="H79" s="155"/>
    </row>
    <row r="80" spans="1:8" x14ac:dyDescent="0.2">
      <c r="A80" s="141" t="s">
        <v>64</v>
      </c>
      <c r="B80" s="141"/>
      <c r="C80" s="149"/>
      <c r="D80" s="154"/>
      <c r="E80" s="154"/>
      <c r="F80" s="154"/>
      <c r="G80" s="154"/>
      <c r="H80" s="154"/>
    </row>
    <row r="81" spans="1:8" x14ac:dyDescent="0.2">
      <c r="A81" s="143" t="s">
        <v>148</v>
      </c>
      <c r="B81" s="143"/>
      <c r="C81" s="180">
        <v>0.20799999999999999</v>
      </c>
      <c r="D81" s="157"/>
      <c r="E81" s="133">
        <v>22.789228799999997</v>
      </c>
      <c r="F81" s="157"/>
      <c r="G81" s="157"/>
      <c r="H81" s="133">
        <v>22.789228799999997</v>
      </c>
    </row>
    <row r="82" spans="1:8" x14ac:dyDescent="0.2">
      <c r="A82" s="143" t="s">
        <v>149</v>
      </c>
      <c r="B82" s="143"/>
      <c r="C82" s="180">
        <v>5.1999999999999998E-2</v>
      </c>
      <c r="D82" s="157"/>
      <c r="E82" s="156">
        <v>5.6973071999999991</v>
      </c>
      <c r="F82" s="157"/>
      <c r="G82" s="157"/>
      <c r="H82" s="133">
        <v>5.6973071999999991</v>
      </c>
    </row>
    <row r="83" spans="1:8" x14ac:dyDescent="0.2">
      <c r="A83" s="143" t="s">
        <v>150</v>
      </c>
      <c r="B83" s="143"/>
      <c r="C83" s="180">
        <v>5.0000000000000001E-3</v>
      </c>
      <c r="D83" s="156"/>
      <c r="E83" s="156">
        <v>0.54781800000000003</v>
      </c>
      <c r="F83" s="158"/>
      <c r="G83" s="158"/>
      <c r="H83" s="133">
        <v>0.54781800000000003</v>
      </c>
    </row>
    <row r="84" spans="1:8" x14ac:dyDescent="0.2">
      <c r="A84" s="143" t="s">
        <v>151</v>
      </c>
      <c r="B84" s="143"/>
      <c r="C84" s="180">
        <v>1.9599999999999999E-3</v>
      </c>
      <c r="D84" s="159"/>
      <c r="E84" s="156">
        <v>0.21474465599999998</v>
      </c>
      <c r="F84" s="159"/>
      <c r="G84" s="159"/>
      <c r="H84" s="133">
        <v>0.21474465599999998</v>
      </c>
    </row>
    <row r="85" spans="1:8" x14ac:dyDescent="0.2">
      <c r="A85" s="143" t="s">
        <v>152</v>
      </c>
      <c r="B85" s="143"/>
      <c r="C85" s="180">
        <v>8.5000000000000006E-3</v>
      </c>
      <c r="D85" s="156"/>
      <c r="E85" s="156">
        <v>0.93129059999999997</v>
      </c>
      <c r="F85" s="156"/>
      <c r="G85" s="156"/>
      <c r="H85" s="133">
        <v>0.93129059999999997</v>
      </c>
    </row>
    <row r="86" spans="1:8" ht="13.5" thickBot="1" x14ac:dyDescent="0.25">
      <c r="A86" s="143" t="s">
        <v>153</v>
      </c>
      <c r="B86" s="143"/>
      <c r="C86" s="180">
        <v>2.5000000000000001E-3</v>
      </c>
      <c r="D86" s="156"/>
      <c r="E86" s="156">
        <v>0.27390900000000001</v>
      </c>
      <c r="F86" s="156"/>
      <c r="G86" s="156"/>
      <c r="H86" s="133">
        <v>0.27390900000000001</v>
      </c>
    </row>
    <row r="87" spans="1:8" x14ac:dyDescent="0.2">
      <c r="A87" s="145"/>
      <c r="B87" s="145"/>
      <c r="C87" s="148"/>
      <c r="D87" s="152" t="s">
        <v>66</v>
      </c>
      <c r="E87" s="152" t="s">
        <v>67</v>
      </c>
      <c r="F87" s="152" t="s">
        <v>68</v>
      </c>
      <c r="G87" s="152" t="s">
        <v>69</v>
      </c>
      <c r="H87" s="152" t="s">
        <v>70</v>
      </c>
    </row>
    <row r="88" spans="1:8" ht="13.5" thickBot="1" x14ac:dyDescent="0.25">
      <c r="A88" s="144" t="s">
        <v>65</v>
      </c>
      <c r="B88" s="144"/>
      <c r="C88" s="151"/>
      <c r="D88" s="160">
        <v>1258.6856499999999</v>
      </c>
      <c r="E88" s="160">
        <v>140.01789825600002</v>
      </c>
      <c r="F88" s="160">
        <v>259.56279000000001</v>
      </c>
      <c r="G88" s="160">
        <v>0</v>
      </c>
      <c r="H88" s="160">
        <v>1658.2663382559999</v>
      </c>
    </row>
    <row r="89" spans="1:8" ht="13.5" thickBot="1" x14ac:dyDescent="0.25">
      <c r="A89" s="164" t="s">
        <v>113</v>
      </c>
      <c r="B89" s="165" t="s">
        <v>71</v>
      </c>
      <c r="C89" s="181">
        <v>0.08</v>
      </c>
      <c r="D89" s="161" t="s">
        <v>76</v>
      </c>
      <c r="E89" s="162"/>
      <c r="F89" s="163"/>
      <c r="G89" s="163"/>
      <c r="H89" s="155">
        <v>132.66130706048</v>
      </c>
    </row>
    <row r="90" spans="1:8" ht="13.5" thickBot="1" x14ac:dyDescent="0.25">
      <c r="A90" s="166" t="s">
        <v>117</v>
      </c>
      <c r="B90" s="167" t="s">
        <v>72</v>
      </c>
      <c r="C90" s="182">
        <v>0.05</v>
      </c>
      <c r="D90" s="168" t="s">
        <v>77</v>
      </c>
      <c r="E90" s="169"/>
      <c r="F90" s="170"/>
      <c r="G90" s="170"/>
      <c r="H90" s="171">
        <v>89.546382265823993</v>
      </c>
    </row>
    <row r="91" spans="1:8" ht="13.5" thickTop="1" x14ac:dyDescent="0.2">
      <c r="A91" s="173" t="s">
        <v>74</v>
      </c>
      <c r="B91" s="174" t="s">
        <v>73</v>
      </c>
      <c r="C91" s="175" t="s">
        <v>75</v>
      </c>
      <c r="D91" s="176"/>
      <c r="E91" s="177"/>
      <c r="F91" s="178"/>
      <c r="G91" s="178"/>
      <c r="H91" s="179">
        <v>1880.4740275823037</v>
      </c>
    </row>
    <row r="92" spans="1:8" x14ac:dyDescent="0.2">
      <c r="A92" s="134"/>
      <c r="B92" s="134"/>
      <c r="C92" s="132"/>
      <c r="D92" s="132"/>
      <c r="E92" s="137"/>
      <c r="F92" s="132"/>
      <c r="G92" s="132"/>
      <c r="H92" s="133"/>
    </row>
    <row r="93" spans="1:8" x14ac:dyDescent="0.2">
      <c r="A93" s="134"/>
      <c r="B93" s="134"/>
      <c r="C93" s="132"/>
      <c r="D93" s="132"/>
      <c r="E93" s="136"/>
      <c r="F93" s="132"/>
      <c r="G93" s="132"/>
      <c r="H93" s="133"/>
    </row>
    <row r="94" spans="1:8" x14ac:dyDescent="0.2">
      <c r="A94" s="134"/>
      <c r="B94" s="134"/>
      <c r="C94" s="132"/>
      <c r="D94" s="132"/>
      <c r="E94" s="172" t="s">
        <v>86</v>
      </c>
      <c r="F94" s="132"/>
      <c r="G94" s="132"/>
      <c r="H94" s="133"/>
    </row>
    <row r="95" spans="1:8" x14ac:dyDescent="0.2">
      <c r="A95" s="134"/>
      <c r="B95" s="134"/>
      <c r="C95" s="132"/>
      <c r="D95" s="132"/>
      <c r="E95" s="132"/>
      <c r="F95" s="132"/>
      <c r="G95" s="132"/>
      <c r="H95" s="133"/>
    </row>
    <row r="99" spans="1:8" ht="16.5" x14ac:dyDescent="0.3">
      <c r="A99" s="189" t="s">
        <v>140</v>
      </c>
      <c r="B99" s="190" t="s">
        <v>141</v>
      </c>
      <c r="C99" s="183"/>
      <c r="D99" s="183"/>
      <c r="E99" s="183"/>
      <c r="F99" s="183"/>
      <c r="G99" s="183"/>
      <c r="H99" s="183"/>
    </row>
    <row r="100" spans="1:8" ht="16.5" x14ac:dyDescent="0.3">
      <c r="A100" s="189" t="s">
        <v>142</v>
      </c>
      <c r="B100" s="190" t="s">
        <v>143</v>
      </c>
      <c r="C100" s="183"/>
      <c r="D100" s="183"/>
      <c r="E100" s="183"/>
      <c r="F100" s="183"/>
      <c r="G100" s="183"/>
      <c r="H100" s="183"/>
    </row>
    <row r="101" spans="1:8" ht="16.5" x14ac:dyDescent="0.3">
      <c r="A101" s="189" t="s">
        <v>144</v>
      </c>
      <c r="B101" s="190" t="s">
        <v>145</v>
      </c>
      <c r="C101" s="183"/>
      <c r="D101" s="183"/>
      <c r="E101" s="183"/>
      <c r="F101" s="183"/>
      <c r="G101" s="183"/>
      <c r="H101" s="183"/>
    </row>
    <row r="102" spans="1:8" ht="16.5" x14ac:dyDescent="0.3">
      <c r="A102" s="189" t="s">
        <v>146</v>
      </c>
      <c r="B102" s="190" t="s">
        <v>154</v>
      </c>
      <c r="C102" s="183"/>
      <c r="D102" s="183"/>
      <c r="E102" s="183"/>
      <c r="F102" s="183"/>
      <c r="G102" s="183"/>
      <c r="H102" s="183"/>
    </row>
    <row r="103" spans="1:8" ht="24" thickBot="1" x14ac:dyDescent="0.4">
      <c r="A103" s="183"/>
      <c r="B103" s="183"/>
      <c r="C103" s="183"/>
      <c r="D103" s="183"/>
      <c r="E103" s="191" t="s">
        <v>35</v>
      </c>
      <c r="F103" s="183"/>
      <c r="G103" s="183"/>
      <c r="H103" s="183"/>
    </row>
    <row r="104" spans="1:8" ht="19.5" thickTop="1" x14ac:dyDescent="0.3">
      <c r="A104" s="193"/>
      <c r="B104" s="193"/>
      <c r="C104" s="199"/>
      <c r="D104" s="195" t="s">
        <v>16</v>
      </c>
      <c r="E104" s="195" t="s">
        <v>17</v>
      </c>
      <c r="F104" s="195" t="s">
        <v>18</v>
      </c>
      <c r="G104" s="195" t="s">
        <v>56</v>
      </c>
      <c r="H104" s="195" t="s">
        <v>19</v>
      </c>
    </row>
    <row r="105" spans="1:8" ht="13.5" thickBot="1" x14ac:dyDescent="0.25">
      <c r="A105" s="186"/>
      <c r="B105" s="186"/>
      <c r="C105" s="200"/>
      <c r="D105" s="206" t="s">
        <v>52</v>
      </c>
      <c r="E105" s="206" t="s">
        <v>53</v>
      </c>
      <c r="F105" s="206" t="s">
        <v>54</v>
      </c>
      <c r="G105" s="206" t="s">
        <v>57</v>
      </c>
      <c r="H105" s="206" t="s">
        <v>58</v>
      </c>
    </row>
    <row r="106" spans="1:8" x14ac:dyDescent="0.2">
      <c r="A106" s="194" t="s">
        <v>55</v>
      </c>
      <c r="B106" s="194"/>
      <c r="C106" s="202"/>
      <c r="D106" s="207">
        <v>46134.692060000001</v>
      </c>
      <c r="E106" s="207">
        <v>303.75456000000003</v>
      </c>
      <c r="F106" s="207">
        <v>1079.1008300000001</v>
      </c>
      <c r="G106" s="207">
        <v>0</v>
      </c>
      <c r="H106" s="207">
        <v>47517.547450000005</v>
      </c>
    </row>
    <row r="107" spans="1:8" x14ac:dyDescent="0.2">
      <c r="A107" s="192" t="s">
        <v>59</v>
      </c>
      <c r="B107" s="192"/>
      <c r="C107" s="203"/>
      <c r="D107" s="208"/>
      <c r="E107" s="208"/>
      <c r="F107" s="183"/>
      <c r="G107" s="208"/>
      <c r="H107" s="208"/>
    </row>
    <row r="108" spans="1:8" x14ac:dyDescent="0.2">
      <c r="A108" s="192" t="s">
        <v>60</v>
      </c>
      <c r="B108" s="192"/>
      <c r="C108" s="203"/>
      <c r="D108" s="208"/>
      <c r="E108" s="208"/>
      <c r="F108" s="208">
        <v>1079.1008280000001</v>
      </c>
      <c r="G108" s="208"/>
      <c r="H108" s="208"/>
    </row>
    <row r="109" spans="1:8" x14ac:dyDescent="0.2">
      <c r="A109" s="192" t="s">
        <v>61</v>
      </c>
      <c r="B109" s="192"/>
      <c r="C109" s="203"/>
      <c r="D109" s="208"/>
      <c r="E109" s="208"/>
      <c r="F109" s="208">
        <v>0</v>
      </c>
      <c r="G109" s="208"/>
      <c r="H109" s="208"/>
    </row>
    <row r="110" spans="1:8" ht="13.5" thickBot="1" x14ac:dyDescent="0.25">
      <c r="A110" s="192" t="s">
        <v>62</v>
      </c>
      <c r="B110" s="192"/>
      <c r="C110" s="203"/>
      <c r="D110" s="208"/>
      <c r="E110" s="208"/>
      <c r="F110" s="208">
        <v>1.9999999949504854E-6</v>
      </c>
      <c r="G110" s="208"/>
      <c r="H110" s="208"/>
    </row>
    <row r="111" spans="1:8" x14ac:dyDescent="0.2">
      <c r="A111" s="194" t="s">
        <v>64</v>
      </c>
      <c r="B111" s="194"/>
      <c r="C111" s="202"/>
      <c r="D111" s="207"/>
      <c r="E111" s="207"/>
      <c r="F111" s="207"/>
      <c r="G111" s="207"/>
      <c r="H111" s="207"/>
    </row>
    <row r="112" spans="1:8" x14ac:dyDescent="0.2">
      <c r="A112" s="196" t="s">
        <v>148</v>
      </c>
      <c r="B112" s="196"/>
      <c r="C112" s="233">
        <v>0.20799999999999999</v>
      </c>
      <c r="D112" s="210"/>
      <c r="E112" s="184">
        <v>63.180948480000005</v>
      </c>
      <c r="F112" s="210"/>
      <c r="G112" s="210"/>
      <c r="H112" s="184">
        <v>63.180948480000005</v>
      </c>
    </row>
    <row r="113" spans="1:8" x14ac:dyDescent="0.2">
      <c r="A113" s="196" t="s">
        <v>149</v>
      </c>
      <c r="B113" s="196"/>
      <c r="C113" s="233">
        <v>5.1999999999999998E-2</v>
      </c>
      <c r="D113" s="210"/>
      <c r="E113" s="209">
        <v>15.795237120000001</v>
      </c>
      <c r="F113" s="210"/>
      <c r="G113" s="210"/>
      <c r="H113" s="184">
        <v>15.795237120000001</v>
      </c>
    </row>
    <row r="114" spans="1:8" x14ac:dyDescent="0.2">
      <c r="A114" s="196" t="s">
        <v>150</v>
      </c>
      <c r="B114" s="196"/>
      <c r="C114" s="233">
        <v>5.0000000000000001E-3</v>
      </c>
      <c r="D114" s="209"/>
      <c r="E114" s="209">
        <v>1.5187728000000003</v>
      </c>
      <c r="F114" s="211"/>
      <c r="G114" s="211"/>
      <c r="H114" s="184">
        <v>1.5187728000000003</v>
      </c>
    </row>
    <row r="115" spans="1:8" x14ac:dyDescent="0.2">
      <c r="A115" s="196" t="s">
        <v>151</v>
      </c>
      <c r="B115" s="196"/>
      <c r="C115" s="233">
        <v>1.9599999999999999E-3</v>
      </c>
      <c r="D115" s="212"/>
      <c r="E115" s="209">
        <v>0.59535893760000003</v>
      </c>
      <c r="F115" s="212"/>
      <c r="G115" s="212"/>
      <c r="H115" s="184">
        <v>0.59535893760000003</v>
      </c>
    </row>
    <row r="116" spans="1:8" x14ac:dyDescent="0.2">
      <c r="A116" s="196" t="s">
        <v>152</v>
      </c>
      <c r="B116" s="196"/>
      <c r="C116" s="233">
        <v>8.5000000000000006E-3</v>
      </c>
      <c r="D116" s="209"/>
      <c r="E116" s="209">
        <v>2.5819137600000004</v>
      </c>
      <c r="F116" s="209"/>
      <c r="G116" s="209"/>
      <c r="H116" s="184">
        <v>2.5819137600000004</v>
      </c>
    </row>
    <row r="117" spans="1:8" ht="13.5" thickBot="1" x14ac:dyDescent="0.25">
      <c r="A117" s="196" t="s">
        <v>153</v>
      </c>
      <c r="B117" s="196"/>
      <c r="C117" s="233">
        <v>2.5000000000000001E-3</v>
      </c>
      <c r="D117" s="209"/>
      <c r="E117" s="209">
        <v>0.75938640000000013</v>
      </c>
      <c r="F117" s="209"/>
      <c r="G117" s="209"/>
      <c r="H117" s="184">
        <v>0.75938640000000013</v>
      </c>
    </row>
    <row r="118" spans="1:8" x14ac:dyDescent="0.2">
      <c r="A118" s="198"/>
      <c r="B118" s="198"/>
      <c r="C118" s="201"/>
      <c r="D118" s="205" t="s">
        <v>66</v>
      </c>
      <c r="E118" s="205" t="s">
        <v>67</v>
      </c>
      <c r="F118" s="205" t="s">
        <v>68</v>
      </c>
      <c r="G118" s="205" t="s">
        <v>69</v>
      </c>
      <c r="H118" s="205" t="s">
        <v>70</v>
      </c>
    </row>
    <row r="119" spans="1:8" ht="13.5" thickBot="1" x14ac:dyDescent="0.25">
      <c r="A119" s="197" t="s">
        <v>65</v>
      </c>
      <c r="B119" s="197"/>
      <c r="C119" s="204"/>
      <c r="D119" s="213">
        <v>46134.692060000001</v>
      </c>
      <c r="E119" s="213">
        <v>388.18617749760006</v>
      </c>
      <c r="F119" s="213">
        <v>1079.1008300000001</v>
      </c>
      <c r="G119" s="213">
        <v>0</v>
      </c>
      <c r="H119" s="213">
        <v>47601.979067497603</v>
      </c>
    </row>
    <row r="120" spans="1:8" ht="13.5" thickBot="1" x14ac:dyDescent="0.25">
      <c r="A120" s="217" t="s">
        <v>113</v>
      </c>
      <c r="B120" s="218" t="s">
        <v>71</v>
      </c>
      <c r="C120" s="234">
        <v>0.08</v>
      </c>
      <c r="D120" s="214" t="s">
        <v>76</v>
      </c>
      <c r="E120" s="215"/>
      <c r="F120" s="216"/>
      <c r="G120" s="216"/>
      <c r="H120" s="208">
        <v>3808.1583253998083</v>
      </c>
    </row>
    <row r="121" spans="1:8" ht="13.5" thickBot="1" x14ac:dyDescent="0.25">
      <c r="A121" s="219" t="s">
        <v>117</v>
      </c>
      <c r="B121" s="220" t="s">
        <v>72</v>
      </c>
      <c r="C121" s="235">
        <v>0.05</v>
      </c>
      <c r="D121" s="221" t="s">
        <v>77</v>
      </c>
      <c r="E121" s="222"/>
      <c r="F121" s="223"/>
      <c r="G121" s="223"/>
      <c r="H121" s="224">
        <v>2570.5068696448707</v>
      </c>
    </row>
    <row r="122" spans="1:8" ht="13.5" thickTop="1" x14ac:dyDescent="0.2">
      <c r="A122" s="226" t="s">
        <v>74</v>
      </c>
      <c r="B122" s="227" t="s">
        <v>73</v>
      </c>
      <c r="C122" s="228" t="s">
        <v>75</v>
      </c>
      <c r="D122" s="229"/>
      <c r="E122" s="230"/>
      <c r="F122" s="231"/>
      <c r="G122" s="231"/>
      <c r="H122" s="232">
        <v>53980.644262542286</v>
      </c>
    </row>
    <row r="123" spans="1:8" x14ac:dyDescent="0.2">
      <c r="A123" s="185"/>
      <c r="B123" s="185"/>
      <c r="C123" s="183"/>
      <c r="D123" s="183"/>
      <c r="E123" s="188"/>
      <c r="F123" s="183"/>
      <c r="G123" s="183"/>
      <c r="H123" s="184"/>
    </row>
    <row r="124" spans="1:8" x14ac:dyDescent="0.2">
      <c r="A124" s="185"/>
      <c r="B124" s="185"/>
      <c r="C124" s="183"/>
      <c r="D124" s="183"/>
      <c r="E124" s="187"/>
      <c r="F124" s="183"/>
      <c r="G124" s="183"/>
      <c r="H124" s="184"/>
    </row>
    <row r="125" spans="1:8" x14ac:dyDescent="0.2">
      <c r="A125" s="185"/>
      <c r="B125" s="185"/>
      <c r="C125" s="183"/>
      <c r="D125" s="183"/>
      <c r="E125" s="225" t="s">
        <v>86</v>
      </c>
      <c r="F125" s="183"/>
      <c r="G125" s="183"/>
      <c r="H125" s="184"/>
    </row>
    <row r="130" spans="1:8" ht="16.5" x14ac:dyDescent="0.3">
      <c r="A130" s="242" t="s">
        <v>140</v>
      </c>
      <c r="B130" s="243" t="s">
        <v>141</v>
      </c>
      <c r="C130" s="236"/>
      <c r="D130" s="236"/>
      <c r="E130" s="236"/>
      <c r="F130" s="236"/>
      <c r="G130" s="236"/>
      <c r="H130" s="236"/>
    </row>
    <row r="131" spans="1:8" ht="16.5" x14ac:dyDescent="0.3">
      <c r="A131" s="242" t="s">
        <v>142</v>
      </c>
      <c r="B131" s="243" t="s">
        <v>143</v>
      </c>
      <c r="C131" s="236"/>
      <c r="D131" s="236"/>
      <c r="E131" s="236"/>
      <c r="F131" s="236"/>
      <c r="G131" s="236"/>
      <c r="H131" s="236"/>
    </row>
    <row r="132" spans="1:8" ht="16.5" x14ac:dyDescent="0.3">
      <c r="A132" s="242" t="s">
        <v>144</v>
      </c>
      <c r="B132" s="243" t="s">
        <v>145</v>
      </c>
      <c r="C132" s="236"/>
      <c r="D132" s="236"/>
      <c r="E132" s="236"/>
      <c r="F132" s="236"/>
      <c r="G132" s="236"/>
      <c r="H132" s="236"/>
    </row>
    <row r="133" spans="1:8" ht="16.5" x14ac:dyDescent="0.3">
      <c r="A133" s="242" t="s">
        <v>146</v>
      </c>
      <c r="B133" s="243" t="s">
        <v>155</v>
      </c>
      <c r="C133" s="236"/>
      <c r="D133" s="236"/>
      <c r="E133" s="236"/>
      <c r="F133" s="236"/>
      <c r="G133" s="236"/>
      <c r="H133" s="236"/>
    </row>
    <row r="134" spans="1:8" ht="24" thickBot="1" x14ac:dyDescent="0.4">
      <c r="A134" s="236"/>
      <c r="B134" s="236"/>
      <c r="C134" s="236"/>
      <c r="D134" s="236"/>
      <c r="E134" s="244" t="s">
        <v>35</v>
      </c>
      <c r="F134" s="236"/>
      <c r="G134" s="236"/>
      <c r="H134" s="236"/>
    </row>
    <row r="135" spans="1:8" ht="19.5" thickTop="1" x14ac:dyDescent="0.3">
      <c r="A135" s="246"/>
      <c r="B135" s="246"/>
      <c r="C135" s="252"/>
      <c r="D135" s="248" t="s">
        <v>16</v>
      </c>
      <c r="E135" s="248" t="s">
        <v>17</v>
      </c>
      <c r="F135" s="248" t="s">
        <v>18</v>
      </c>
      <c r="G135" s="248" t="s">
        <v>56</v>
      </c>
      <c r="H135" s="248" t="s">
        <v>19</v>
      </c>
    </row>
    <row r="136" spans="1:8" ht="13.5" thickBot="1" x14ac:dyDescent="0.25">
      <c r="A136" s="239"/>
      <c r="B136" s="239"/>
      <c r="C136" s="253"/>
      <c r="D136" s="259" t="s">
        <v>52</v>
      </c>
      <c r="E136" s="259" t="s">
        <v>53</v>
      </c>
      <c r="F136" s="259" t="s">
        <v>54</v>
      </c>
      <c r="G136" s="259" t="s">
        <v>57</v>
      </c>
      <c r="H136" s="259" t="s">
        <v>58</v>
      </c>
    </row>
    <row r="137" spans="1:8" x14ac:dyDescent="0.2">
      <c r="A137" s="247" t="s">
        <v>55</v>
      </c>
      <c r="B137" s="247"/>
      <c r="C137" s="255"/>
      <c r="D137" s="260">
        <v>48684.975980000003</v>
      </c>
      <c r="E137" s="260">
        <v>331.40483999999998</v>
      </c>
      <c r="F137" s="260">
        <v>1105.2885699999999</v>
      </c>
      <c r="G137" s="260">
        <v>0</v>
      </c>
      <c r="H137" s="260">
        <v>50121.669390000003</v>
      </c>
    </row>
    <row r="138" spans="1:8" x14ac:dyDescent="0.2">
      <c r="A138" s="245" t="s">
        <v>59</v>
      </c>
      <c r="B138" s="245"/>
      <c r="C138" s="256"/>
      <c r="D138" s="261"/>
      <c r="E138" s="261"/>
      <c r="F138" s="236"/>
      <c r="G138" s="261"/>
      <c r="H138" s="261"/>
    </row>
    <row r="139" spans="1:8" x14ac:dyDescent="0.2">
      <c r="A139" s="245" t="s">
        <v>60</v>
      </c>
      <c r="B139" s="245"/>
      <c r="C139" s="256"/>
      <c r="D139" s="261"/>
      <c r="E139" s="261"/>
      <c r="F139" s="261">
        <v>1105.288573</v>
      </c>
      <c r="G139" s="261"/>
      <c r="H139" s="261"/>
    </row>
    <row r="140" spans="1:8" x14ac:dyDescent="0.2">
      <c r="A140" s="245" t="s">
        <v>61</v>
      </c>
      <c r="B140" s="245"/>
      <c r="C140" s="256"/>
      <c r="D140" s="261"/>
      <c r="E140" s="261"/>
      <c r="F140" s="261">
        <v>0</v>
      </c>
      <c r="G140" s="261"/>
      <c r="H140" s="261"/>
    </row>
    <row r="141" spans="1:8" ht="13.5" thickBot="1" x14ac:dyDescent="0.25">
      <c r="A141" s="245" t="s">
        <v>62</v>
      </c>
      <c r="B141" s="245"/>
      <c r="C141" s="256"/>
      <c r="D141" s="261"/>
      <c r="E141" s="261"/>
      <c r="F141" s="261">
        <v>-3.0000001061125658E-6</v>
      </c>
      <c r="G141" s="261"/>
      <c r="H141" s="261"/>
    </row>
    <row r="142" spans="1:8" x14ac:dyDescent="0.2">
      <c r="A142" s="247" t="s">
        <v>64</v>
      </c>
      <c r="B142" s="247"/>
      <c r="C142" s="255"/>
      <c r="D142" s="260"/>
      <c r="E142" s="260"/>
      <c r="F142" s="260"/>
      <c r="G142" s="260"/>
      <c r="H142" s="260"/>
    </row>
    <row r="143" spans="1:8" x14ac:dyDescent="0.2">
      <c r="A143" s="249" t="s">
        <v>148</v>
      </c>
      <c r="B143" s="249"/>
      <c r="C143" s="286">
        <v>0.20799999999999999</v>
      </c>
      <c r="D143" s="263"/>
      <c r="E143" s="237">
        <v>68.932206719999996</v>
      </c>
      <c r="F143" s="263"/>
      <c r="G143" s="263"/>
      <c r="H143" s="237">
        <v>68.932206719999996</v>
      </c>
    </row>
    <row r="144" spans="1:8" x14ac:dyDescent="0.2">
      <c r="A144" s="249" t="s">
        <v>149</v>
      </c>
      <c r="B144" s="249"/>
      <c r="C144" s="286">
        <v>5.1999999999999998E-2</v>
      </c>
      <c r="D144" s="263"/>
      <c r="E144" s="262">
        <v>17.233051679999999</v>
      </c>
      <c r="F144" s="263"/>
      <c r="G144" s="263"/>
      <c r="H144" s="237">
        <v>17.233051679999999</v>
      </c>
    </row>
    <row r="145" spans="1:8" x14ac:dyDescent="0.2">
      <c r="A145" s="249" t="s">
        <v>150</v>
      </c>
      <c r="B145" s="249"/>
      <c r="C145" s="286">
        <v>5.0000000000000001E-3</v>
      </c>
      <c r="D145" s="262"/>
      <c r="E145" s="262">
        <v>1.6570241999999999</v>
      </c>
      <c r="F145" s="264"/>
      <c r="G145" s="264"/>
      <c r="H145" s="237">
        <v>1.6570241999999999</v>
      </c>
    </row>
    <row r="146" spans="1:8" x14ac:dyDescent="0.2">
      <c r="A146" s="249" t="s">
        <v>151</v>
      </c>
      <c r="B146" s="249"/>
      <c r="C146" s="286">
        <v>1.9599999999999999E-3</v>
      </c>
      <c r="D146" s="265"/>
      <c r="E146" s="262">
        <v>0.64955348639999999</v>
      </c>
      <c r="F146" s="265"/>
      <c r="G146" s="265"/>
      <c r="H146" s="237">
        <v>0.64955348639999999</v>
      </c>
    </row>
    <row r="147" spans="1:8" x14ac:dyDescent="0.2">
      <c r="A147" s="249" t="s">
        <v>152</v>
      </c>
      <c r="B147" s="249"/>
      <c r="C147" s="286">
        <v>8.5000000000000006E-3</v>
      </c>
      <c r="D147" s="262"/>
      <c r="E147" s="262">
        <v>2.81694114</v>
      </c>
      <c r="F147" s="262"/>
      <c r="G147" s="262"/>
      <c r="H147" s="237">
        <v>2.81694114</v>
      </c>
    </row>
    <row r="148" spans="1:8" ht="13.5" thickBot="1" x14ac:dyDescent="0.25">
      <c r="A148" s="249" t="s">
        <v>153</v>
      </c>
      <c r="B148" s="249"/>
      <c r="C148" s="286">
        <v>2.5000000000000001E-3</v>
      </c>
      <c r="D148" s="262"/>
      <c r="E148" s="262">
        <v>0.82851209999999997</v>
      </c>
      <c r="F148" s="262"/>
      <c r="G148" s="262"/>
      <c r="H148" s="237">
        <v>0.82851209999999997</v>
      </c>
    </row>
    <row r="149" spans="1:8" x14ac:dyDescent="0.2">
      <c r="A149" s="251"/>
      <c r="B149" s="251"/>
      <c r="C149" s="254"/>
      <c r="D149" s="258" t="s">
        <v>66</v>
      </c>
      <c r="E149" s="258" t="s">
        <v>67</v>
      </c>
      <c r="F149" s="258" t="s">
        <v>68</v>
      </c>
      <c r="G149" s="258" t="s">
        <v>69</v>
      </c>
      <c r="H149" s="258" t="s">
        <v>70</v>
      </c>
    </row>
    <row r="150" spans="1:8" ht="13.5" thickBot="1" x14ac:dyDescent="0.25">
      <c r="A150" s="250" t="s">
        <v>65</v>
      </c>
      <c r="B150" s="250"/>
      <c r="C150" s="257"/>
      <c r="D150" s="266">
        <v>48684.975980000003</v>
      </c>
      <c r="E150" s="266">
        <v>423.52212932640003</v>
      </c>
      <c r="F150" s="266">
        <v>1105.2885699999999</v>
      </c>
      <c r="G150" s="266">
        <v>0</v>
      </c>
      <c r="H150" s="266">
        <v>50213.786679326397</v>
      </c>
    </row>
    <row r="151" spans="1:8" ht="13.5" thickBot="1" x14ac:dyDescent="0.25">
      <c r="A151" s="270" t="s">
        <v>113</v>
      </c>
      <c r="B151" s="271" t="s">
        <v>71</v>
      </c>
      <c r="C151" s="287">
        <v>0.08</v>
      </c>
      <c r="D151" s="267" t="s">
        <v>76</v>
      </c>
      <c r="E151" s="268"/>
      <c r="F151" s="269"/>
      <c r="G151" s="269"/>
      <c r="H151" s="261">
        <v>4017.1029343461119</v>
      </c>
    </row>
    <row r="152" spans="1:8" ht="13.5" thickBot="1" x14ac:dyDescent="0.25">
      <c r="A152" s="272" t="s">
        <v>117</v>
      </c>
      <c r="B152" s="273" t="s">
        <v>72</v>
      </c>
      <c r="C152" s="288">
        <v>0.05</v>
      </c>
      <c r="D152" s="274" t="s">
        <v>77</v>
      </c>
      <c r="E152" s="275"/>
      <c r="F152" s="276"/>
      <c r="G152" s="276"/>
      <c r="H152" s="277">
        <v>2711.5444806836258</v>
      </c>
    </row>
    <row r="153" spans="1:8" ht="13.5" thickTop="1" x14ac:dyDescent="0.2">
      <c r="A153" s="279" t="s">
        <v>74</v>
      </c>
      <c r="B153" s="280" t="s">
        <v>73</v>
      </c>
      <c r="C153" s="281" t="s">
        <v>75</v>
      </c>
      <c r="D153" s="282"/>
      <c r="E153" s="283"/>
      <c r="F153" s="284"/>
      <c r="G153" s="284"/>
      <c r="H153" s="285">
        <v>56942.434094356133</v>
      </c>
    </row>
    <row r="154" spans="1:8" x14ac:dyDescent="0.2">
      <c r="A154" s="238"/>
      <c r="B154" s="238"/>
      <c r="C154" s="236"/>
      <c r="D154" s="236"/>
      <c r="E154" s="241"/>
      <c r="F154" s="236"/>
      <c r="G154" s="236"/>
      <c r="H154" s="237"/>
    </row>
    <row r="155" spans="1:8" x14ac:dyDescent="0.2">
      <c r="A155" s="238"/>
      <c r="B155" s="238"/>
      <c r="C155" s="236"/>
      <c r="D155" s="236"/>
      <c r="E155" s="240"/>
      <c r="F155" s="236"/>
      <c r="G155" s="236"/>
      <c r="H155" s="237"/>
    </row>
    <row r="156" spans="1:8" x14ac:dyDescent="0.2">
      <c r="A156" s="238"/>
      <c r="B156" s="238"/>
      <c r="C156" s="236"/>
      <c r="D156" s="236"/>
      <c r="E156" s="278" t="s">
        <v>86</v>
      </c>
      <c r="F156" s="236"/>
      <c r="G156" s="236"/>
      <c r="H156" s="237"/>
    </row>
    <row r="161" spans="1:8" ht="16.5" x14ac:dyDescent="0.3">
      <c r="A161" s="295" t="s">
        <v>140</v>
      </c>
      <c r="B161" s="296" t="s">
        <v>141</v>
      </c>
      <c r="C161" s="289"/>
      <c r="D161" s="289"/>
      <c r="E161" s="289"/>
      <c r="F161" s="289"/>
      <c r="G161" s="289"/>
      <c r="H161" s="289"/>
    </row>
    <row r="162" spans="1:8" ht="16.5" x14ac:dyDescent="0.3">
      <c r="A162" s="295" t="s">
        <v>142</v>
      </c>
      <c r="B162" s="296" t="s">
        <v>143</v>
      </c>
      <c r="C162" s="289"/>
      <c r="D162" s="289"/>
      <c r="E162" s="289"/>
      <c r="F162" s="289"/>
      <c r="G162" s="289"/>
      <c r="H162" s="289"/>
    </row>
    <row r="163" spans="1:8" ht="16.5" x14ac:dyDescent="0.3">
      <c r="A163" s="295" t="s">
        <v>144</v>
      </c>
      <c r="B163" s="296" t="s">
        <v>145</v>
      </c>
      <c r="C163" s="289"/>
      <c r="D163" s="289"/>
      <c r="E163" s="289"/>
      <c r="F163" s="289"/>
      <c r="G163" s="289"/>
      <c r="H163" s="289"/>
    </row>
    <row r="164" spans="1:8" ht="16.5" x14ac:dyDescent="0.3">
      <c r="A164" s="295" t="s">
        <v>146</v>
      </c>
      <c r="B164" s="296" t="s">
        <v>156</v>
      </c>
      <c r="C164" s="289"/>
      <c r="D164" s="289"/>
      <c r="E164" s="289"/>
      <c r="F164" s="289"/>
      <c r="G164" s="289"/>
      <c r="H164" s="289"/>
    </row>
    <row r="165" spans="1:8" ht="24" thickBot="1" x14ac:dyDescent="0.4">
      <c r="A165" s="289"/>
      <c r="B165" s="289"/>
      <c r="C165" s="289"/>
      <c r="D165" s="289"/>
      <c r="E165" s="297" t="s">
        <v>35</v>
      </c>
      <c r="F165" s="289"/>
      <c r="G165" s="289"/>
      <c r="H165" s="289"/>
    </row>
    <row r="166" spans="1:8" ht="19.5" thickTop="1" x14ac:dyDescent="0.3">
      <c r="A166" s="299"/>
      <c r="B166" s="299"/>
      <c r="C166" s="305"/>
      <c r="D166" s="301" t="s">
        <v>16</v>
      </c>
      <c r="E166" s="301" t="s">
        <v>17</v>
      </c>
      <c r="F166" s="301" t="s">
        <v>18</v>
      </c>
      <c r="G166" s="301" t="s">
        <v>56</v>
      </c>
      <c r="H166" s="301" t="s">
        <v>19</v>
      </c>
    </row>
    <row r="167" spans="1:8" ht="13.5" thickBot="1" x14ac:dyDescent="0.25">
      <c r="A167" s="292"/>
      <c r="B167" s="292"/>
      <c r="C167" s="306"/>
      <c r="D167" s="312" t="s">
        <v>52</v>
      </c>
      <c r="E167" s="312" t="s">
        <v>53</v>
      </c>
      <c r="F167" s="312" t="s">
        <v>54</v>
      </c>
      <c r="G167" s="312" t="s">
        <v>57</v>
      </c>
      <c r="H167" s="312" t="s">
        <v>58</v>
      </c>
    </row>
    <row r="168" spans="1:8" x14ac:dyDescent="0.2">
      <c r="A168" s="300" t="s">
        <v>55</v>
      </c>
      <c r="B168" s="300"/>
      <c r="C168" s="308"/>
      <c r="D168" s="313">
        <v>18254.741320000001</v>
      </c>
      <c r="E168" s="313">
        <v>95.438400000000001</v>
      </c>
      <c r="F168" s="313">
        <v>235.60777999999999</v>
      </c>
      <c r="G168" s="313">
        <v>0</v>
      </c>
      <c r="H168" s="313">
        <v>18585.787499999999</v>
      </c>
    </row>
    <row r="169" spans="1:8" x14ac:dyDescent="0.2">
      <c r="A169" s="298" t="s">
        <v>59</v>
      </c>
      <c r="B169" s="298"/>
      <c r="C169" s="309"/>
      <c r="D169" s="314"/>
      <c r="E169" s="314"/>
      <c r="F169" s="289"/>
      <c r="G169" s="314"/>
      <c r="H169" s="314"/>
    </row>
    <row r="170" spans="1:8" x14ac:dyDescent="0.2">
      <c r="A170" s="298" t="s">
        <v>60</v>
      </c>
      <c r="B170" s="298"/>
      <c r="C170" s="309"/>
      <c r="D170" s="314"/>
      <c r="E170" s="314"/>
      <c r="F170" s="314">
        <v>235.60777100000001</v>
      </c>
      <c r="G170" s="314"/>
      <c r="H170" s="314"/>
    </row>
    <row r="171" spans="1:8" x14ac:dyDescent="0.2">
      <c r="A171" s="298" t="s">
        <v>61</v>
      </c>
      <c r="B171" s="298"/>
      <c r="C171" s="309"/>
      <c r="D171" s="314"/>
      <c r="E171" s="314"/>
      <c r="F171" s="314">
        <v>0</v>
      </c>
      <c r="G171" s="314"/>
      <c r="H171" s="314"/>
    </row>
    <row r="172" spans="1:8" ht="13.5" thickBot="1" x14ac:dyDescent="0.25">
      <c r="A172" s="298" t="s">
        <v>62</v>
      </c>
      <c r="B172" s="298"/>
      <c r="C172" s="309"/>
      <c r="D172" s="314"/>
      <c r="E172" s="314"/>
      <c r="F172" s="314">
        <v>8.9999999772771844E-6</v>
      </c>
      <c r="G172" s="314"/>
      <c r="H172" s="314"/>
    </row>
    <row r="173" spans="1:8" x14ac:dyDescent="0.2">
      <c r="A173" s="300" t="s">
        <v>64</v>
      </c>
      <c r="B173" s="300"/>
      <c r="C173" s="308"/>
      <c r="D173" s="313"/>
      <c r="E173" s="313"/>
      <c r="F173" s="313"/>
      <c r="G173" s="313"/>
      <c r="H173" s="313"/>
    </row>
    <row r="174" spans="1:8" x14ac:dyDescent="0.2">
      <c r="A174" s="302" t="s">
        <v>148</v>
      </c>
      <c r="B174" s="302"/>
      <c r="C174" s="339">
        <v>0.20799999999999999</v>
      </c>
      <c r="D174" s="316"/>
      <c r="E174" s="290">
        <v>19.851187199999998</v>
      </c>
      <c r="F174" s="316"/>
      <c r="G174" s="316"/>
      <c r="H174" s="290">
        <v>19.851187199999998</v>
      </c>
    </row>
    <row r="175" spans="1:8" x14ac:dyDescent="0.2">
      <c r="A175" s="302" t="s">
        <v>149</v>
      </c>
      <c r="B175" s="302"/>
      <c r="C175" s="339">
        <v>5.1999999999999998E-2</v>
      </c>
      <c r="D175" s="316"/>
      <c r="E175" s="315">
        <v>4.9627967999999996</v>
      </c>
      <c r="F175" s="316"/>
      <c r="G175" s="316"/>
      <c r="H175" s="290">
        <v>4.9627967999999996</v>
      </c>
    </row>
    <row r="176" spans="1:8" x14ac:dyDescent="0.2">
      <c r="A176" s="302" t="s">
        <v>150</v>
      </c>
      <c r="B176" s="302"/>
      <c r="C176" s="339">
        <v>5.0000000000000001E-3</v>
      </c>
      <c r="D176" s="315"/>
      <c r="E176" s="315">
        <v>0.47719200000000001</v>
      </c>
      <c r="F176" s="317"/>
      <c r="G176" s="317"/>
      <c r="H176" s="290">
        <v>0.47719200000000001</v>
      </c>
    </row>
    <row r="177" spans="1:8" x14ac:dyDescent="0.2">
      <c r="A177" s="302" t="s">
        <v>151</v>
      </c>
      <c r="B177" s="302"/>
      <c r="C177" s="339">
        <v>1.9599999999999999E-3</v>
      </c>
      <c r="D177" s="318"/>
      <c r="E177" s="315">
        <v>0.187059264</v>
      </c>
      <c r="F177" s="318"/>
      <c r="G177" s="318"/>
      <c r="H177" s="290">
        <v>0.187059264</v>
      </c>
    </row>
    <row r="178" spans="1:8" x14ac:dyDescent="0.2">
      <c r="A178" s="302" t="s">
        <v>152</v>
      </c>
      <c r="B178" s="302"/>
      <c r="C178" s="339">
        <v>8.5000000000000006E-3</v>
      </c>
      <c r="D178" s="315"/>
      <c r="E178" s="315">
        <v>0.81122640000000013</v>
      </c>
      <c r="F178" s="315"/>
      <c r="G178" s="315"/>
      <c r="H178" s="290">
        <v>0.81122640000000013</v>
      </c>
    </row>
    <row r="179" spans="1:8" ht="13.5" thickBot="1" x14ac:dyDescent="0.25">
      <c r="A179" s="302" t="s">
        <v>153</v>
      </c>
      <c r="B179" s="302"/>
      <c r="C179" s="339">
        <v>2.5000000000000001E-3</v>
      </c>
      <c r="D179" s="315"/>
      <c r="E179" s="315">
        <v>0.238596</v>
      </c>
      <c r="F179" s="315"/>
      <c r="G179" s="315"/>
      <c r="H179" s="290">
        <v>0.238596</v>
      </c>
    </row>
    <row r="180" spans="1:8" x14ac:dyDescent="0.2">
      <c r="A180" s="304"/>
      <c r="B180" s="304"/>
      <c r="C180" s="307"/>
      <c r="D180" s="311" t="s">
        <v>66</v>
      </c>
      <c r="E180" s="311" t="s">
        <v>67</v>
      </c>
      <c r="F180" s="311" t="s">
        <v>68</v>
      </c>
      <c r="G180" s="311" t="s">
        <v>69</v>
      </c>
      <c r="H180" s="311" t="s">
        <v>70</v>
      </c>
    </row>
    <row r="181" spans="1:8" ht="13.5" thickBot="1" x14ac:dyDescent="0.25">
      <c r="A181" s="303" t="s">
        <v>65</v>
      </c>
      <c r="B181" s="303"/>
      <c r="C181" s="310"/>
      <c r="D181" s="319">
        <v>18254.741320000001</v>
      </c>
      <c r="E181" s="319">
        <v>121.966457664</v>
      </c>
      <c r="F181" s="319">
        <v>235.60777999999999</v>
      </c>
      <c r="G181" s="319">
        <v>0</v>
      </c>
      <c r="H181" s="319">
        <v>18612.315557663998</v>
      </c>
    </row>
    <row r="182" spans="1:8" ht="13.5" thickBot="1" x14ac:dyDescent="0.25">
      <c r="A182" s="323" t="s">
        <v>113</v>
      </c>
      <c r="B182" s="324" t="s">
        <v>71</v>
      </c>
      <c r="C182" s="340">
        <v>0.08</v>
      </c>
      <c r="D182" s="320" t="s">
        <v>76</v>
      </c>
      <c r="E182" s="321"/>
      <c r="F182" s="322"/>
      <c r="G182" s="322"/>
      <c r="H182" s="314">
        <v>1488.9852446131199</v>
      </c>
    </row>
    <row r="183" spans="1:8" ht="13.5" thickBot="1" x14ac:dyDescent="0.25">
      <c r="A183" s="325" t="s">
        <v>117</v>
      </c>
      <c r="B183" s="326" t="s">
        <v>72</v>
      </c>
      <c r="C183" s="341">
        <v>0.05</v>
      </c>
      <c r="D183" s="327" t="s">
        <v>77</v>
      </c>
      <c r="E183" s="328"/>
      <c r="F183" s="329"/>
      <c r="G183" s="329"/>
      <c r="H183" s="330">
        <v>1005.065040113856</v>
      </c>
    </row>
    <row r="184" spans="1:8" ht="13.5" thickTop="1" x14ac:dyDescent="0.2">
      <c r="A184" s="332" t="s">
        <v>74</v>
      </c>
      <c r="B184" s="333" t="s">
        <v>73</v>
      </c>
      <c r="C184" s="334" t="s">
        <v>75</v>
      </c>
      <c r="D184" s="335"/>
      <c r="E184" s="336"/>
      <c r="F184" s="337"/>
      <c r="G184" s="337"/>
      <c r="H184" s="338">
        <v>21106.365842390973</v>
      </c>
    </row>
    <row r="185" spans="1:8" x14ac:dyDescent="0.2">
      <c r="A185" s="291"/>
      <c r="B185" s="291"/>
      <c r="C185" s="289"/>
      <c r="D185" s="289"/>
      <c r="E185" s="294"/>
      <c r="F185" s="289"/>
      <c r="G185" s="289"/>
      <c r="H185" s="290"/>
    </row>
    <row r="186" spans="1:8" x14ac:dyDescent="0.2">
      <c r="A186" s="291"/>
      <c r="B186" s="291"/>
      <c r="C186" s="289"/>
      <c r="D186" s="289"/>
      <c r="E186" s="293"/>
      <c r="F186" s="289"/>
      <c r="G186" s="289"/>
      <c r="H186" s="290"/>
    </row>
    <row r="187" spans="1:8" x14ac:dyDescent="0.2">
      <c r="A187" s="291"/>
      <c r="B187" s="291"/>
      <c r="C187" s="289"/>
      <c r="D187" s="289"/>
      <c r="E187" s="331" t="s">
        <v>86</v>
      </c>
      <c r="F187" s="289"/>
      <c r="G187" s="289"/>
      <c r="H187" s="290"/>
    </row>
    <row r="193" spans="1:8" ht="16.5" x14ac:dyDescent="0.3">
      <c r="A193" s="348" t="s">
        <v>140</v>
      </c>
      <c r="B193" s="349" t="s">
        <v>141</v>
      </c>
      <c r="C193" s="342"/>
      <c r="D193" s="342"/>
      <c r="E193" s="342"/>
      <c r="F193" s="342"/>
      <c r="G193" s="342"/>
      <c r="H193" s="342"/>
    </row>
    <row r="194" spans="1:8" ht="16.5" x14ac:dyDescent="0.3">
      <c r="A194" s="348" t="s">
        <v>142</v>
      </c>
      <c r="B194" s="349" t="s">
        <v>143</v>
      </c>
      <c r="C194" s="342"/>
      <c r="D194" s="342"/>
      <c r="E194" s="342"/>
      <c r="F194" s="342"/>
      <c r="G194" s="342"/>
      <c r="H194" s="342"/>
    </row>
    <row r="195" spans="1:8" ht="16.5" x14ac:dyDescent="0.3">
      <c r="A195" s="348" t="s">
        <v>144</v>
      </c>
      <c r="B195" s="349" t="s">
        <v>145</v>
      </c>
      <c r="C195" s="342"/>
      <c r="D195" s="342"/>
      <c r="E195" s="342"/>
      <c r="F195" s="342"/>
      <c r="G195" s="342"/>
      <c r="H195" s="342"/>
    </row>
    <row r="196" spans="1:8" ht="16.5" x14ac:dyDescent="0.3">
      <c r="A196" s="348" t="s">
        <v>146</v>
      </c>
      <c r="B196" s="349" t="s">
        <v>157</v>
      </c>
      <c r="C196" s="342"/>
      <c r="D196" s="342"/>
      <c r="E196" s="342"/>
      <c r="F196" s="342"/>
      <c r="G196" s="342"/>
      <c r="H196" s="342"/>
    </row>
    <row r="197" spans="1:8" ht="24" thickBot="1" x14ac:dyDescent="0.4">
      <c r="A197" s="342"/>
      <c r="B197" s="342"/>
      <c r="C197" s="342"/>
      <c r="D197" s="342"/>
      <c r="E197" s="350" t="s">
        <v>35</v>
      </c>
      <c r="F197" s="342"/>
      <c r="G197" s="342"/>
      <c r="H197" s="342"/>
    </row>
    <row r="198" spans="1:8" ht="19.5" thickTop="1" x14ac:dyDescent="0.3">
      <c r="A198" s="352"/>
      <c r="B198" s="352"/>
      <c r="C198" s="358"/>
      <c r="D198" s="354" t="s">
        <v>16</v>
      </c>
      <c r="E198" s="354" t="s">
        <v>17</v>
      </c>
      <c r="F198" s="354" t="s">
        <v>18</v>
      </c>
      <c r="G198" s="354" t="s">
        <v>56</v>
      </c>
      <c r="H198" s="354" t="s">
        <v>19</v>
      </c>
    </row>
    <row r="199" spans="1:8" ht="13.5" thickBot="1" x14ac:dyDescent="0.25">
      <c r="A199" s="345"/>
      <c r="B199" s="345"/>
      <c r="C199" s="359"/>
      <c r="D199" s="365" t="s">
        <v>52</v>
      </c>
      <c r="E199" s="365" t="s">
        <v>53</v>
      </c>
      <c r="F199" s="365" t="s">
        <v>54</v>
      </c>
      <c r="G199" s="365" t="s">
        <v>57</v>
      </c>
      <c r="H199" s="365" t="s">
        <v>58</v>
      </c>
    </row>
    <row r="200" spans="1:8" x14ac:dyDescent="0.2">
      <c r="A200" s="353" t="s">
        <v>55</v>
      </c>
      <c r="B200" s="353"/>
      <c r="C200" s="361"/>
      <c r="D200" s="366">
        <v>6039.7413200000001</v>
      </c>
      <c r="E200" s="366">
        <v>95.438400000000001</v>
      </c>
      <c r="F200" s="366">
        <v>235.60777999999999</v>
      </c>
      <c r="G200" s="366">
        <v>0</v>
      </c>
      <c r="H200" s="366">
        <v>6370.7875000000004</v>
      </c>
    </row>
    <row r="201" spans="1:8" x14ac:dyDescent="0.2">
      <c r="A201" s="351" t="s">
        <v>59</v>
      </c>
      <c r="B201" s="351"/>
      <c r="C201" s="362"/>
      <c r="D201" s="367"/>
      <c r="E201" s="367"/>
      <c r="F201" s="342"/>
      <c r="G201" s="367"/>
      <c r="H201" s="367"/>
    </row>
    <row r="202" spans="1:8" x14ac:dyDescent="0.2">
      <c r="A202" s="351" t="s">
        <v>60</v>
      </c>
      <c r="B202" s="351"/>
      <c r="C202" s="362"/>
      <c r="D202" s="367"/>
      <c r="E202" s="367"/>
      <c r="F202" s="367">
        <v>235.60777100000001</v>
      </c>
      <c r="G202" s="367"/>
      <c r="H202" s="367"/>
    </row>
    <row r="203" spans="1:8" x14ac:dyDescent="0.2">
      <c r="A203" s="351" t="s">
        <v>61</v>
      </c>
      <c r="B203" s="351"/>
      <c r="C203" s="362"/>
      <c r="D203" s="367"/>
      <c r="E203" s="367"/>
      <c r="F203" s="367">
        <v>0</v>
      </c>
      <c r="G203" s="367"/>
      <c r="H203" s="367"/>
    </row>
    <row r="204" spans="1:8" ht="13.5" thickBot="1" x14ac:dyDescent="0.25">
      <c r="A204" s="351" t="s">
        <v>62</v>
      </c>
      <c r="B204" s="351"/>
      <c r="C204" s="362"/>
      <c r="D204" s="367"/>
      <c r="E204" s="367"/>
      <c r="F204" s="367">
        <v>8.9999999772771844E-6</v>
      </c>
      <c r="G204" s="367"/>
      <c r="H204" s="367"/>
    </row>
    <row r="205" spans="1:8" x14ac:dyDescent="0.2">
      <c r="A205" s="353" t="s">
        <v>64</v>
      </c>
      <c r="B205" s="353"/>
      <c r="C205" s="361"/>
      <c r="D205" s="366"/>
      <c r="E205" s="366"/>
      <c r="F205" s="366"/>
      <c r="G205" s="366"/>
      <c r="H205" s="366"/>
    </row>
    <row r="206" spans="1:8" x14ac:dyDescent="0.2">
      <c r="A206" s="355" t="s">
        <v>148</v>
      </c>
      <c r="B206" s="355"/>
      <c r="C206" s="392">
        <v>0.20799999999999999</v>
      </c>
      <c r="D206" s="369"/>
      <c r="E206" s="343">
        <v>19.851187199999998</v>
      </c>
      <c r="F206" s="369"/>
      <c r="G206" s="369"/>
      <c r="H206" s="343">
        <v>19.851187199999998</v>
      </c>
    </row>
    <row r="207" spans="1:8" x14ac:dyDescent="0.2">
      <c r="A207" s="355" t="s">
        <v>149</v>
      </c>
      <c r="B207" s="355"/>
      <c r="C207" s="392">
        <v>5.1999999999999998E-2</v>
      </c>
      <c r="D207" s="369"/>
      <c r="E207" s="368">
        <v>4.9627967999999996</v>
      </c>
      <c r="F207" s="369"/>
      <c r="G207" s="369"/>
      <c r="H207" s="343">
        <v>4.9627967999999996</v>
      </c>
    </row>
    <row r="208" spans="1:8" x14ac:dyDescent="0.2">
      <c r="A208" s="355" t="s">
        <v>150</v>
      </c>
      <c r="B208" s="355"/>
      <c r="C208" s="392">
        <v>5.0000000000000001E-3</v>
      </c>
      <c r="D208" s="368"/>
      <c r="E208" s="368">
        <v>0.47719200000000001</v>
      </c>
      <c r="F208" s="370"/>
      <c r="G208" s="370"/>
      <c r="H208" s="343">
        <v>0.47719200000000001</v>
      </c>
    </row>
    <row r="209" spans="1:8" x14ac:dyDescent="0.2">
      <c r="A209" s="355" t="s">
        <v>151</v>
      </c>
      <c r="B209" s="355"/>
      <c r="C209" s="392">
        <v>1.9599999999999999E-3</v>
      </c>
      <c r="D209" s="371"/>
      <c r="E209" s="368">
        <v>0.187059264</v>
      </c>
      <c r="F209" s="371"/>
      <c r="G209" s="371"/>
      <c r="H209" s="343">
        <v>0.187059264</v>
      </c>
    </row>
    <row r="210" spans="1:8" x14ac:dyDescent="0.2">
      <c r="A210" s="355" t="s">
        <v>152</v>
      </c>
      <c r="B210" s="355"/>
      <c r="C210" s="392">
        <v>8.5000000000000006E-3</v>
      </c>
      <c r="D210" s="368"/>
      <c r="E210" s="368">
        <v>0.81122640000000013</v>
      </c>
      <c r="F210" s="368"/>
      <c r="G210" s="368"/>
      <c r="H210" s="343">
        <v>0.81122640000000013</v>
      </c>
    </row>
    <row r="211" spans="1:8" ht="13.5" thickBot="1" x14ac:dyDescent="0.25">
      <c r="A211" s="355" t="s">
        <v>153</v>
      </c>
      <c r="B211" s="355"/>
      <c r="C211" s="392">
        <v>2.5000000000000001E-3</v>
      </c>
      <c r="D211" s="368"/>
      <c r="E211" s="368">
        <v>0.238596</v>
      </c>
      <c r="F211" s="368"/>
      <c r="G211" s="368"/>
      <c r="H211" s="343">
        <v>0.238596</v>
      </c>
    </row>
    <row r="212" spans="1:8" x14ac:dyDescent="0.2">
      <c r="A212" s="357"/>
      <c r="B212" s="357"/>
      <c r="C212" s="360"/>
      <c r="D212" s="364" t="s">
        <v>66</v>
      </c>
      <c r="E212" s="364" t="s">
        <v>67</v>
      </c>
      <c r="F212" s="364" t="s">
        <v>68</v>
      </c>
      <c r="G212" s="364" t="s">
        <v>69</v>
      </c>
      <c r="H212" s="364" t="s">
        <v>70</v>
      </c>
    </row>
    <row r="213" spans="1:8" ht="13.5" thickBot="1" x14ac:dyDescent="0.25">
      <c r="A213" s="356" t="s">
        <v>65</v>
      </c>
      <c r="B213" s="356"/>
      <c r="C213" s="363"/>
      <c r="D213" s="372">
        <v>6039.7413200000001</v>
      </c>
      <c r="E213" s="372">
        <v>121.966457664</v>
      </c>
      <c r="F213" s="372">
        <v>235.60777999999999</v>
      </c>
      <c r="G213" s="372">
        <v>0</v>
      </c>
      <c r="H213" s="372">
        <v>6397.3155576640002</v>
      </c>
    </row>
    <row r="214" spans="1:8" ht="13.5" thickBot="1" x14ac:dyDescent="0.25">
      <c r="A214" s="376" t="s">
        <v>113</v>
      </c>
      <c r="B214" s="377" t="s">
        <v>71</v>
      </c>
      <c r="C214" s="393">
        <v>0.08</v>
      </c>
      <c r="D214" s="373" t="s">
        <v>76</v>
      </c>
      <c r="E214" s="374"/>
      <c r="F214" s="375"/>
      <c r="G214" s="375"/>
      <c r="H214" s="367">
        <v>511.78524461312003</v>
      </c>
    </row>
    <row r="215" spans="1:8" ht="13.5" thickBot="1" x14ac:dyDescent="0.25">
      <c r="A215" s="378" t="s">
        <v>117</v>
      </c>
      <c r="B215" s="379" t="s">
        <v>72</v>
      </c>
      <c r="C215" s="394">
        <v>0.05</v>
      </c>
      <c r="D215" s="380" t="s">
        <v>77</v>
      </c>
      <c r="E215" s="381"/>
      <c r="F215" s="382"/>
      <c r="G215" s="382"/>
      <c r="H215" s="383">
        <v>345.45504011385606</v>
      </c>
    </row>
    <row r="216" spans="1:8" ht="13.5" thickTop="1" x14ac:dyDescent="0.2">
      <c r="A216" s="385" t="s">
        <v>74</v>
      </c>
      <c r="B216" s="386" t="s">
        <v>73</v>
      </c>
      <c r="C216" s="387" t="s">
        <v>75</v>
      </c>
      <c r="D216" s="388"/>
      <c r="E216" s="389"/>
      <c r="F216" s="390"/>
      <c r="G216" s="390"/>
      <c r="H216" s="391">
        <v>7254.5558423909761</v>
      </c>
    </row>
    <row r="217" spans="1:8" x14ac:dyDescent="0.2">
      <c r="A217" s="344"/>
      <c r="B217" s="344"/>
      <c r="C217" s="342"/>
      <c r="D217" s="342"/>
      <c r="E217" s="347"/>
      <c r="F217" s="342"/>
      <c r="G217" s="342"/>
      <c r="H217" s="343"/>
    </row>
    <row r="218" spans="1:8" x14ac:dyDescent="0.2">
      <c r="A218" s="344"/>
      <c r="B218" s="344"/>
      <c r="C218" s="342"/>
      <c r="D218" s="342"/>
      <c r="E218" s="346"/>
      <c r="F218" s="342"/>
      <c r="G218" s="342"/>
      <c r="H218" s="343"/>
    </row>
    <row r="219" spans="1:8" x14ac:dyDescent="0.2">
      <c r="A219" s="344"/>
      <c r="B219" s="344"/>
      <c r="C219" s="342"/>
      <c r="D219" s="342"/>
      <c r="E219" s="384" t="s">
        <v>86</v>
      </c>
      <c r="F219" s="342"/>
      <c r="G219" s="342"/>
      <c r="H219" s="343"/>
    </row>
    <row r="225" spans="1:8" ht="16.5" x14ac:dyDescent="0.3">
      <c r="A225" s="401" t="s">
        <v>140</v>
      </c>
      <c r="B225" s="402" t="s">
        <v>141</v>
      </c>
      <c r="C225" s="395"/>
      <c r="D225" s="395"/>
      <c r="E225" s="395"/>
      <c r="F225" s="395"/>
      <c r="G225" s="395"/>
      <c r="H225" s="395"/>
    </row>
    <row r="226" spans="1:8" ht="16.5" x14ac:dyDescent="0.3">
      <c r="A226" s="401" t="s">
        <v>142</v>
      </c>
      <c r="B226" s="402" t="s">
        <v>143</v>
      </c>
      <c r="C226" s="395"/>
      <c r="D226" s="395"/>
      <c r="E226" s="395"/>
      <c r="F226" s="395"/>
      <c r="G226" s="395"/>
      <c r="H226" s="395"/>
    </row>
    <row r="227" spans="1:8" ht="16.5" x14ac:dyDescent="0.3">
      <c r="A227" s="401" t="s">
        <v>144</v>
      </c>
      <c r="B227" s="402" t="s">
        <v>145</v>
      </c>
      <c r="C227" s="395"/>
      <c r="D227" s="395"/>
      <c r="E227" s="395"/>
      <c r="F227" s="395"/>
      <c r="G227" s="395"/>
      <c r="H227" s="395"/>
    </row>
    <row r="228" spans="1:8" ht="16.5" x14ac:dyDescent="0.3">
      <c r="A228" s="401" t="s">
        <v>146</v>
      </c>
      <c r="B228" s="402" t="s">
        <v>158</v>
      </c>
      <c r="C228" s="395"/>
      <c r="D228" s="395"/>
      <c r="E228" s="395"/>
      <c r="F228" s="395"/>
      <c r="G228" s="395"/>
      <c r="H228" s="395"/>
    </row>
    <row r="229" spans="1:8" ht="24" thickBot="1" x14ac:dyDescent="0.4">
      <c r="A229" s="395"/>
      <c r="B229" s="395"/>
      <c r="C229" s="395"/>
      <c r="D229" s="395"/>
      <c r="E229" s="403" t="s">
        <v>35</v>
      </c>
      <c r="F229" s="395"/>
      <c r="G229" s="395"/>
      <c r="H229" s="395"/>
    </row>
    <row r="230" spans="1:8" ht="19.5" thickTop="1" x14ac:dyDescent="0.3">
      <c r="A230" s="405"/>
      <c r="B230" s="405"/>
      <c r="C230" s="411"/>
      <c r="D230" s="407" t="s">
        <v>16</v>
      </c>
      <c r="E230" s="407" t="s">
        <v>17</v>
      </c>
      <c r="F230" s="407" t="s">
        <v>18</v>
      </c>
      <c r="G230" s="407" t="s">
        <v>56</v>
      </c>
      <c r="H230" s="407" t="s">
        <v>19</v>
      </c>
    </row>
    <row r="231" spans="1:8" ht="13.5" thickBot="1" x14ac:dyDescent="0.25">
      <c r="A231" s="398"/>
      <c r="B231" s="398"/>
      <c r="C231" s="412"/>
      <c r="D231" s="418" t="s">
        <v>52</v>
      </c>
      <c r="E231" s="418" t="s">
        <v>53</v>
      </c>
      <c r="F231" s="418" t="s">
        <v>54</v>
      </c>
      <c r="G231" s="418" t="s">
        <v>57</v>
      </c>
      <c r="H231" s="418" t="s">
        <v>58</v>
      </c>
    </row>
    <row r="232" spans="1:8" x14ac:dyDescent="0.2">
      <c r="A232" s="406" t="s">
        <v>55</v>
      </c>
      <c r="B232" s="406"/>
      <c r="C232" s="414"/>
      <c r="D232" s="419">
        <v>32972.836799999997</v>
      </c>
      <c r="E232" s="419">
        <v>121.24356</v>
      </c>
      <c r="F232" s="419">
        <v>273.95515999999998</v>
      </c>
      <c r="G232" s="419">
        <v>0</v>
      </c>
      <c r="H232" s="419">
        <v>33368.035519999998</v>
      </c>
    </row>
    <row r="233" spans="1:8" x14ac:dyDescent="0.2">
      <c r="A233" s="404" t="s">
        <v>59</v>
      </c>
      <c r="B233" s="404"/>
      <c r="C233" s="415"/>
      <c r="D233" s="420"/>
      <c r="E233" s="420"/>
      <c r="F233" s="395"/>
      <c r="G233" s="420"/>
      <c r="H233" s="420"/>
    </row>
    <row r="234" spans="1:8" x14ac:dyDescent="0.2">
      <c r="A234" s="404" t="s">
        <v>60</v>
      </c>
      <c r="B234" s="404"/>
      <c r="C234" s="415"/>
      <c r="D234" s="420"/>
      <c r="E234" s="420"/>
      <c r="F234" s="420">
        <v>273.95515599999999</v>
      </c>
      <c r="G234" s="420"/>
      <c r="H234" s="420"/>
    </row>
    <row r="235" spans="1:8" x14ac:dyDescent="0.2">
      <c r="A235" s="404" t="s">
        <v>61</v>
      </c>
      <c r="B235" s="404"/>
      <c r="C235" s="415"/>
      <c r="D235" s="420"/>
      <c r="E235" s="420"/>
      <c r="F235" s="420">
        <v>0</v>
      </c>
      <c r="G235" s="420"/>
      <c r="H235" s="420"/>
    </row>
    <row r="236" spans="1:8" ht="13.5" thickBot="1" x14ac:dyDescent="0.25">
      <c r="A236" s="404" t="s">
        <v>62</v>
      </c>
      <c r="B236" s="404"/>
      <c r="C236" s="415"/>
      <c r="D236" s="420"/>
      <c r="E236" s="420"/>
      <c r="F236" s="420">
        <v>3.9999999899009708E-6</v>
      </c>
      <c r="G236" s="420"/>
      <c r="H236" s="420"/>
    </row>
    <row r="237" spans="1:8" x14ac:dyDescent="0.2">
      <c r="A237" s="406" t="s">
        <v>64</v>
      </c>
      <c r="B237" s="406"/>
      <c r="C237" s="414"/>
      <c r="D237" s="419"/>
      <c r="E237" s="419"/>
      <c r="F237" s="419"/>
      <c r="G237" s="419"/>
      <c r="H237" s="419"/>
    </row>
    <row r="238" spans="1:8" x14ac:dyDescent="0.2">
      <c r="A238" s="408" t="s">
        <v>148</v>
      </c>
      <c r="B238" s="408"/>
      <c r="C238" s="445">
        <v>0.20799999999999999</v>
      </c>
      <c r="D238" s="422"/>
      <c r="E238" s="396">
        <v>25.21866048</v>
      </c>
      <c r="F238" s="422"/>
      <c r="G238" s="422"/>
      <c r="H238" s="396">
        <v>25.21866048</v>
      </c>
    </row>
    <row r="239" spans="1:8" x14ac:dyDescent="0.2">
      <c r="A239" s="408" t="s">
        <v>149</v>
      </c>
      <c r="B239" s="408"/>
      <c r="C239" s="445">
        <v>5.1999999999999998E-2</v>
      </c>
      <c r="D239" s="422"/>
      <c r="E239" s="421">
        <v>6.3046651200000001</v>
      </c>
      <c r="F239" s="422"/>
      <c r="G239" s="422"/>
      <c r="H239" s="396">
        <v>6.3046651200000001</v>
      </c>
    </row>
    <row r="240" spans="1:8" x14ac:dyDescent="0.2">
      <c r="A240" s="408" t="s">
        <v>150</v>
      </c>
      <c r="B240" s="408"/>
      <c r="C240" s="445">
        <v>5.0000000000000001E-3</v>
      </c>
      <c r="D240" s="421"/>
      <c r="E240" s="421">
        <v>0.60621780000000003</v>
      </c>
      <c r="F240" s="423"/>
      <c r="G240" s="423"/>
      <c r="H240" s="396">
        <v>0.60621780000000003</v>
      </c>
    </row>
    <row r="241" spans="1:8" x14ac:dyDescent="0.2">
      <c r="A241" s="408" t="s">
        <v>151</v>
      </c>
      <c r="B241" s="408"/>
      <c r="C241" s="445">
        <v>1.9599999999999999E-3</v>
      </c>
      <c r="D241" s="424"/>
      <c r="E241" s="421">
        <v>0.2376373776</v>
      </c>
      <c r="F241" s="424"/>
      <c r="G241" s="424"/>
      <c r="H241" s="396">
        <v>0.2376373776</v>
      </c>
    </row>
    <row r="242" spans="1:8" x14ac:dyDescent="0.2">
      <c r="A242" s="408" t="s">
        <v>152</v>
      </c>
      <c r="B242" s="408"/>
      <c r="C242" s="445">
        <v>8.5000000000000006E-3</v>
      </c>
      <c r="D242" s="421"/>
      <c r="E242" s="421">
        <v>1.0305702600000002</v>
      </c>
      <c r="F242" s="421"/>
      <c r="G242" s="421"/>
      <c r="H242" s="396">
        <v>1.0305702600000002</v>
      </c>
    </row>
    <row r="243" spans="1:8" ht="13.5" thickBot="1" x14ac:dyDescent="0.25">
      <c r="A243" s="408" t="s">
        <v>153</v>
      </c>
      <c r="B243" s="408"/>
      <c r="C243" s="445">
        <v>2.5000000000000001E-3</v>
      </c>
      <c r="D243" s="421"/>
      <c r="E243" s="421">
        <v>0.30310890000000001</v>
      </c>
      <c r="F243" s="421"/>
      <c r="G243" s="421"/>
      <c r="H243" s="396">
        <v>0.30310890000000001</v>
      </c>
    </row>
    <row r="244" spans="1:8" x14ac:dyDescent="0.2">
      <c r="A244" s="410"/>
      <c r="B244" s="410"/>
      <c r="C244" s="413"/>
      <c r="D244" s="417" t="s">
        <v>66</v>
      </c>
      <c r="E244" s="417" t="s">
        <v>67</v>
      </c>
      <c r="F244" s="417" t="s">
        <v>68</v>
      </c>
      <c r="G244" s="417" t="s">
        <v>69</v>
      </c>
      <c r="H244" s="417" t="s">
        <v>70</v>
      </c>
    </row>
    <row r="245" spans="1:8" ht="13.5" thickBot="1" x14ac:dyDescent="0.25">
      <c r="A245" s="409" t="s">
        <v>65</v>
      </c>
      <c r="B245" s="409"/>
      <c r="C245" s="416"/>
      <c r="D245" s="425">
        <v>32972.836799999997</v>
      </c>
      <c r="E245" s="425">
        <v>154.94441993760003</v>
      </c>
      <c r="F245" s="425">
        <v>273.95515999999998</v>
      </c>
      <c r="G245" s="425">
        <v>0</v>
      </c>
      <c r="H245" s="425">
        <v>33401.736379937596</v>
      </c>
    </row>
    <row r="246" spans="1:8" ht="13.5" thickBot="1" x14ac:dyDescent="0.25">
      <c r="A246" s="429" t="s">
        <v>113</v>
      </c>
      <c r="B246" s="430" t="s">
        <v>71</v>
      </c>
      <c r="C246" s="446">
        <v>0.08</v>
      </c>
      <c r="D246" s="426" t="s">
        <v>76</v>
      </c>
      <c r="E246" s="427"/>
      <c r="F246" s="428"/>
      <c r="G246" s="428"/>
      <c r="H246" s="420">
        <v>2672.1389103950078</v>
      </c>
    </row>
    <row r="247" spans="1:8" ht="13.5" thickBot="1" x14ac:dyDescent="0.25">
      <c r="A247" s="431" t="s">
        <v>117</v>
      </c>
      <c r="B247" s="432" t="s">
        <v>72</v>
      </c>
      <c r="C247" s="447">
        <v>0.05</v>
      </c>
      <c r="D247" s="433" t="s">
        <v>77</v>
      </c>
      <c r="E247" s="434"/>
      <c r="F247" s="435"/>
      <c r="G247" s="435"/>
      <c r="H247" s="436">
        <v>1803.6937645166302</v>
      </c>
    </row>
    <row r="248" spans="1:8" ht="13.5" thickTop="1" x14ac:dyDescent="0.2">
      <c r="A248" s="438" t="s">
        <v>74</v>
      </c>
      <c r="B248" s="439" t="s">
        <v>73</v>
      </c>
      <c r="C248" s="440" t="s">
        <v>75</v>
      </c>
      <c r="D248" s="441"/>
      <c r="E248" s="442"/>
      <c r="F248" s="443"/>
      <c r="G248" s="443"/>
      <c r="H248" s="444">
        <v>37877.569054849235</v>
      </c>
    </row>
    <row r="249" spans="1:8" x14ac:dyDescent="0.2">
      <c r="A249" s="397"/>
      <c r="B249" s="397"/>
      <c r="C249" s="395"/>
      <c r="D249" s="395"/>
      <c r="E249" s="400"/>
      <c r="F249" s="395"/>
      <c r="G249" s="395"/>
      <c r="H249" s="396"/>
    </row>
    <row r="250" spans="1:8" x14ac:dyDescent="0.2">
      <c r="A250" s="397"/>
      <c r="B250" s="397"/>
      <c r="C250" s="395"/>
      <c r="D250" s="395"/>
      <c r="E250" s="399"/>
      <c r="F250" s="395"/>
      <c r="G250" s="395"/>
      <c r="H250" s="396"/>
    </row>
    <row r="251" spans="1:8" x14ac:dyDescent="0.2">
      <c r="A251" s="397"/>
      <c r="B251" s="397"/>
      <c r="C251" s="395"/>
      <c r="D251" s="395"/>
      <c r="E251" s="437" t="s">
        <v>86</v>
      </c>
      <c r="F251" s="395"/>
      <c r="G251" s="395"/>
      <c r="H251" s="396"/>
    </row>
    <row r="252" spans="1:8" x14ac:dyDescent="0.2">
      <c r="A252" s="397"/>
      <c r="B252" s="397"/>
      <c r="C252" s="395"/>
      <c r="D252" s="395"/>
      <c r="E252" s="395"/>
      <c r="F252" s="395"/>
      <c r="G252" s="395"/>
      <c r="H252" s="396"/>
    </row>
    <row r="257" spans="1:8" ht="16.5" x14ac:dyDescent="0.3">
      <c r="A257" s="454" t="s">
        <v>140</v>
      </c>
      <c r="B257" s="455" t="s">
        <v>141</v>
      </c>
      <c r="C257" s="448"/>
      <c r="D257" s="448"/>
      <c r="E257" s="448"/>
      <c r="F257" s="448"/>
      <c r="G257" s="448"/>
      <c r="H257" s="448"/>
    </row>
    <row r="258" spans="1:8" ht="16.5" x14ac:dyDescent="0.3">
      <c r="A258" s="454" t="s">
        <v>142</v>
      </c>
      <c r="B258" s="455" t="s">
        <v>143</v>
      </c>
      <c r="C258" s="448"/>
      <c r="D258" s="448"/>
      <c r="E258" s="448"/>
      <c r="F258" s="448"/>
      <c r="G258" s="448"/>
      <c r="H258" s="448"/>
    </row>
    <row r="259" spans="1:8" ht="16.5" x14ac:dyDescent="0.3">
      <c r="A259" s="454" t="s">
        <v>144</v>
      </c>
      <c r="B259" s="455" t="s">
        <v>145</v>
      </c>
      <c r="C259" s="448"/>
      <c r="D259" s="448"/>
      <c r="E259" s="448"/>
      <c r="F259" s="448"/>
      <c r="G259" s="448"/>
      <c r="H259" s="448"/>
    </row>
    <row r="260" spans="1:8" ht="16.5" x14ac:dyDescent="0.3">
      <c r="A260" s="454" t="s">
        <v>146</v>
      </c>
      <c r="B260" s="455" t="s">
        <v>159</v>
      </c>
      <c r="C260" s="448"/>
      <c r="D260" s="448"/>
      <c r="E260" s="448"/>
      <c r="F260" s="448"/>
      <c r="G260" s="448"/>
      <c r="H260" s="448"/>
    </row>
    <row r="261" spans="1:8" ht="24" thickBot="1" x14ac:dyDescent="0.4">
      <c r="A261" s="448"/>
      <c r="B261" s="448"/>
      <c r="C261" s="448"/>
      <c r="D261" s="448"/>
      <c r="E261" s="456" t="s">
        <v>35</v>
      </c>
      <c r="F261" s="448"/>
      <c r="G261" s="448"/>
      <c r="H261" s="448"/>
    </row>
    <row r="262" spans="1:8" ht="19.5" thickTop="1" x14ac:dyDescent="0.3">
      <c r="A262" s="458"/>
      <c r="B262" s="458"/>
      <c r="C262" s="464"/>
      <c r="D262" s="460" t="s">
        <v>16</v>
      </c>
      <c r="E262" s="460" t="s">
        <v>17</v>
      </c>
      <c r="F262" s="460" t="s">
        <v>18</v>
      </c>
      <c r="G262" s="460" t="s">
        <v>56</v>
      </c>
      <c r="H262" s="460" t="s">
        <v>19</v>
      </c>
    </row>
    <row r="263" spans="1:8" ht="13.5" thickBot="1" x14ac:dyDescent="0.25">
      <c r="A263" s="451"/>
      <c r="B263" s="451"/>
      <c r="C263" s="465"/>
      <c r="D263" s="471" t="s">
        <v>52</v>
      </c>
      <c r="E263" s="471" t="s">
        <v>53</v>
      </c>
      <c r="F263" s="471" t="s">
        <v>54</v>
      </c>
      <c r="G263" s="471" t="s">
        <v>57</v>
      </c>
      <c r="H263" s="471" t="s">
        <v>58</v>
      </c>
    </row>
    <row r="264" spans="1:8" x14ac:dyDescent="0.2">
      <c r="A264" s="459" t="s">
        <v>55</v>
      </c>
      <c r="B264" s="459"/>
      <c r="C264" s="467"/>
      <c r="D264" s="472">
        <v>68295.339030000003</v>
      </c>
      <c r="E264" s="472">
        <v>175.48452</v>
      </c>
      <c r="F264" s="472">
        <v>677.49135000000001</v>
      </c>
      <c r="G264" s="472">
        <v>0</v>
      </c>
      <c r="H264" s="472">
        <v>69148.314899999998</v>
      </c>
    </row>
    <row r="265" spans="1:8" x14ac:dyDescent="0.2">
      <c r="A265" s="457" t="s">
        <v>59</v>
      </c>
      <c r="B265" s="457"/>
      <c r="C265" s="468"/>
      <c r="D265" s="473"/>
      <c r="E265" s="473"/>
      <c r="F265" s="448"/>
      <c r="G265" s="473"/>
      <c r="H265" s="473"/>
    </row>
    <row r="266" spans="1:8" x14ac:dyDescent="0.2">
      <c r="A266" s="457" t="s">
        <v>60</v>
      </c>
      <c r="B266" s="457"/>
      <c r="C266" s="468"/>
      <c r="D266" s="473"/>
      <c r="E266" s="473"/>
      <c r="F266" s="473">
        <v>677.49135899999999</v>
      </c>
      <c r="G266" s="473"/>
      <c r="H266" s="473"/>
    </row>
    <row r="267" spans="1:8" x14ac:dyDescent="0.2">
      <c r="A267" s="457" t="s">
        <v>61</v>
      </c>
      <c r="B267" s="457"/>
      <c r="C267" s="468"/>
      <c r="D267" s="473"/>
      <c r="E267" s="473"/>
      <c r="F267" s="473">
        <v>0</v>
      </c>
      <c r="G267" s="473"/>
      <c r="H267" s="473"/>
    </row>
    <row r="268" spans="1:8" ht="13.5" thickBot="1" x14ac:dyDescent="0.25">
      <c r="A268" s="457" t="s">
        <v>62</v>
      </c>
      <c r="B268" s="457"/>
      <c r="C268" s="468"/>
      <c r="D268" s="473"/>
      <c r="E268" s="473"/>
      <c r="F268" s="473">
        <v>-8.9999999772771844E-6</v>
      </c>
      <c r="G268" s="473"/>
      <c r="H268" s="473"/>
    </row>
    <row r="269" spans="1:8" x14ac:dyDescent="0.2">
      <c r="A269" s="459" t="s">
        <v>64</v>
      </c>
      <c r="B269" s="459"/>
      <c r="C269" s="467"/>
      <c r="D269" s="472"/>
      <c r="E269" s="472"/>
      <c r="F269" s="472"/>
      <c r="G269" s="472"/>
      <c r="H269" s="472"/>
    </row>
    <row r="270" spans="1:8" x14ac:dyDescent="0.2">
      <c r="A270" s="461" t="s">
        <v>148</v>
      </c>
      <c r="B270" s="461"/>
      <c r="C270" s="498">
        <v>0.20799999999999999</v>
      </c>
      <c r="D270" s="475"/>
      <c r="E270" s="449">
        <v>36.500780159999998</v>
      </c>
      <c r="F270" s="475"/>
      <c r="G270" s="475"/>
      <c r="H270" s="449">
        <v>36.500780159999998</v>
      </c>
    </row>
    <row r="271" spans="1:8" x14ac:dyDescent="0.2">
      <c r="A271" s="461" t="s">
        <v>149</v>
      </c>
      <c r="B271" s="461"/>
      <c r="C271" s="498">
        <v>5.1999999999999998E-2</v>
      </c>
      <c r="D271" s="475"/>
      <c r="E271" s="474">
        <v>9.1251950399999995</v>
      </c>
      <c r="F271" s="475"/>
      <c r="G271" s="475"/>
      <c r="H271" s="449">
        <v>9.1251950399999995</v>
      </c>
    </row>
    <row r="272" spans="1:8" x14ac:dyDescent="0.2">
      <c r="A272" s="461" t="s">
        <v>150</v>
      </c>
      <c r="B272" s="461"/>
      <c r="C272" s="498">
        <v>5.0000000000000001E-3</v>
      </c>
      <c r="D272" s="474"/>
      <c r="E272" s="474">
        <v>0.87742260000000005</v>
      </c>
      <c r="F272" s="476"/>
      <c r="G272" s="476"/>
      <c r="H272" s="449">
        <v>0.87742260000000005</v>
      </c>
    </row>
    <row r="273" spans="1:8" x14ac:dyDescent="0.2">
      <c r="A273" s="461" t="s">
        <v>151</v>
      </c>
      <c r="B273" s="461"/>
      <c r="C273" s="498">
        <v>1.9599999999999999E-3</v>
      </c>
      <c r="D273" s="477"/>
      <c r="E273" s="474">
        <v>0.34394965919999998</v>
      </c>
      <c r="F273" s="477"/>
      <c r="G273" s="477"/>
      <c r="H273" s="449">
        <v>0.34394965919999998</v>
      </c>
    </row>
    <row r="274" spans="1:8" x14ac:dyDescent="0.2">
      <c r="A274" s="461" t="s">
        <v>152</v>
      </c>
      <c r="B274" s="461"/>
      <c r="C274" s="498">
        <v>8.5000000000000006E-3</v>
      </c>
      <c r="D274" s="474"/>
      <c r="E274" s="474">
        <v>1.4916184200000002</v>
      </c>
      <c r="F274" s="474"/>
      <c r="G274" s="474"/>
      <c r="H274" s="449">
        <v>1.4916184200000002</v>
      </c>
    </row>
    <row r="275" spans="1:8" ht="13.5" thickBot="1" x14ac:dyDescent="0.25">
      <c r="A275" s="461" t="s">
        <v>153</v>
      </c>
      <c r="B275" s="461"/>
      <c r="C275" s="498">
        <v>2.5000000000000001E-3</v>
      </c>
      <c r="D275" s="474"/>
      <c r="E275" s="474">
        <v>0.43871130000000003</v>
      </c>
      <c r="F275" s="474"/>
      <c r="G275" s="474"/>
      <c r="H275" s="449">
        <v>0.43871130000000003</v>
      </c>
    </row>
    <row r="276" spans="1:8" x14ac:dyDescent="0.2">
      <c r="A276" s="463"/>
      <c r="B276" s="463"/>
      <c r="C276" s="466"/>
      <c r="D276" s="470" t="s">
        <v>66</v>
      </c>
      <c r="E276" s="470" t="s">
        <v>67</v>
      </c>
      <c r="F276" s="470" t="s">
        <v>68</v>
      </c>
      <c r="G276" s="470" t="s">
        <v>69</v>
      </c>
      <c r="H276" s="470" t="s">
        <v>70</v>
      </c>
    </row>
    <row r="277" spans="1:8" ht="13.5" thickBot="1" x14ac:dyDescent="0.25">
      <c r="A277" s="462" t="s">
        <v>65</v>
      </c>
      <c r="B277" s="462"/>
      <c r="C277" s="469"/>
      <c r="D277" s="478">
        <v>68295.339030000003</v>
      </c>
      <c r="E277" s="478">
        <v>224.2621971792</v>
      </c>
      <c r="F277" s="478">
        <v>677.49135000000001</v>
      </c>
      <c r="G277" s="478">
        <v>0</v>
      </c>
      <c r="H277" s="478">
        <v>69197.092577179195</v>
      </c>
    </row>
    <row r="278" spans="1:8" ht="13.5" thickBot="1" x14ac:dyDescent="0.25">
      <c r="A278" s="482" t="s">
        <v>113</v>
      </c>
      <c r="B278" s="483" t="s">
        <v>71</v>
      </c>
      <c r="C278" s="499">
        <v>0.08</v>
      </c>
      <c r="D278" s="479" t="s">
        <v>76</v>
      </c>
      <c r="E278" s="480"/>
      <c r="F278" s="481"/>
      <c r="G278" s="481"/>
      <c r="H278" s="473">
        <v>5535.7674061743355</v>
      </c>
    </row>
    <row r="279" spans="1:8" ht="13.5" thickBot="1" x14ac:dyDescent="0.25">
      <c r="A279" s="484" t="s">
        <v>117</v>
      </c>
      <c r="B279" s="485" t="s">
        <v>72</v>
      </c>
      <c r="C279" s="500">
        <v>0.05</v>
      </c>
      <c r="D279" s="486" t="s">
        <v>77</v>
      </c>
      <c r="E279" s="487"/>
      <c r="F279" s="488"/>
      <c r="G279" s="488"/>
      <c r="H279" s="489">
        <v>3736.6429991676764</v>
      </c>
    </row>
    <row r="280" spans="1:8" ht="13.5" thickTop="1" x14ac:dyDescent="0.2">
      <c r="A280" s="491" t="s">
        <v>74</v>
      </c>
      <c r="B280" s="492" t="s">
        <v>73</v>
      </c>
      <c r="C280" s="493" t="s">
        <v>75</v>
      </c>
      <c r="D280" s="494"/>
      <c r="E280" s="495"/>
      <c r="F280" s="496"/>
      <c r="G280" s="496"/>
      <c r="H280" s="497">
        <v>78469.502982521197</v>
      </c>
    </row>
    <row r="281" spans="1:8" x14ac:dyDescent="0.2">
      <c r="A281" s="450"/>
      <c r="B281" s="450"/>
      <c r="C281" s="448"/>
      <c r="D281" s="448"/>
      <c r="E281" s="453"/>
      <c r="F281" s="448"/>
      <c r="G281" s="448"/>
      <c r="H281" s="449"/>
    </row>
    <row r="282" spans="1:8" x14ac:dyDescent="0.2">
      <c r="A282" s="450"/>
      <c r="B282" s="450"/>
      <c r="C282" s="448"/>
      <c r="D282" s="448"/>
      <c r="E282" s="452"/>
      <c r="F282" s="448"/>
      <c r="G282" s="448"/>
      <c r="H282" s="449"/>
    </row>
    <row r="283" spans="1:8" x14ac:dyDescent="0.2">
      <c r="A283" s="450"/>
      <c r="B283" s="450"/>
      <c r="C283" s="448"/>
      <c r="D283" s="448"/>
      <c r="E283" s="490" t="s">
        <v>86</v>
      </c>
      <c r="F283" s="448"/>
      <c r="G283" s="448"/>
      <c r="H283" s="449"/>
    </row>
    <row r="284" spans="1:8" x14ac:dyDescent="0.2">
      <c r="A284" s="450"/>
      <c r="B284" s="450"/>
      <c r="C284" s="448"/>
      <c r="D284" s="448"/>
      <c r="E284" s="448"/>
      <c r="F284" s="448"/>
      <c r="G284" s="448"/>
      <c r="H284" s="449"/>
    </row>
    <row r="289" spans="1:8" ht="16.5" x14ac:dyDescent="0.3">
      <c r="A289" s="507" t="s">
        <v>140</v>
      </c>
      <c r="B289" s="508" t="s">
        <v>141</v>
      </c>
      <c r="C289" s="501"/>
      <c r="D289" s="501"/>
      <c r="E289" s="501"/>
      <c r="F289" s="501"/>
      <c r="G289" s="501"/>
      <c r="H289" s="501"/>
    </row>
    <row r="290" spans="1:8" ht="16.5" x14ac:dyDescent="0.3">
      <c r="A290" s="507" t="s">
        <v>142</v>
      </c>
      <c r="B290" s="508" t="s">
        <v>143</v>
      </c>
      <c r="C290" s="501"/>
      <c r="D290" s="501"/>
      <c r="E290" s="501"/>
      <c r="F290" s="501"/>
      <c r="G290" s="501"/>
      <c r="H290" s="501"/>
    </row>
    <row r="291" spans="1:8" ht="16.5" x14ac:dyDescent="0.3">
      <c r="A291" s="507" t="s">
        <v>144</v>
      </c>
      <c r="B291" s="508" t="s">
        <v>145</v>
      </c>
      <c r="C291" s="501"/>
      <c r="D291" s="501"/>
      <c r="E291" s="501"/>
      <c r="F291" s="501"/>
      <c r="G291" s="501"/>
      <c r="H291" s="501"/>
    </row>
    <row r="292" spans="1:8" ht="16.5" x14ac:dyDescent="0.3">
      <c r="A292" s="507" t="s">
        <v>146</v>
      </c>
      <c r="B292" s="508" t="s">
        <v>160</v>
      </c>
      <c r="C292" s="501"/>
      <c r="D292" s="501"/>
      <c r="E292" s="501"/>
      <c r="F292" s="501"/>
      <c r="G292" s="501"/>
      <c r="H292" s="501"/>
    </row>
    <row r="293" spans="1:8" ht="24" thickBot="1" x14ac:dyDescent="0.4">
      <c r="A293" s="501"/>
      <c r="B293" s="501"/>
      <c r="C293" s="501"/>
      <c r="D293" s="501"/>
      <c r="E293" s="509" t="s">
        <v>35</v>
      </c>
      <c r="F293" s="501"/>
      <c r="G293" s="501"/>
      <c r="H293" s="501"/>
    </row>
    <row r="294" spans="1:8" ht="19.5" thickTop="1" x14ac:dyDescent="0.3">
      <c r="A294" s="511"/>
      <c r="B294" s="511"/>
      <c r="C294" s="517"/>
      <c r="D294" s="513" t="s">
        <v>16</v>
      </c>
      <c r="E294" s="513" t="s">
        <v>17</v>
      </c>
      <c r="F294" s="513" t="s">
        <v>18</v>
      </c>
      <c r="G294" s="513" t="s">
        <v>56</v>
      </c>
      <c r="H294" s="513" t="s">
        <v>19</v>
      </c>
    </row>
    <row r="295" spans="1:8" ht="13.5" thickBot="1" x14ac:dyDescent="0.25">
      <c r="A295" s="504"/>
      <c r="B295" s="504"/>
      <c r="C295" s="518"/>
      <c r="D295" s="524" t="s">
        <v>52</v>
      </c>
      <c r="E295" s="524" t="s">
        <v>53</v>
      </c>
      <c r="F295" s="524" t="s">
        <v>54</v>
      </c>
      <c r="G295" s="524" t="s">
        <v>57</v>
      </c>
      <c r="H295" s="524" t="s">
        <v>58</v>
      </c>
    </row>
    <row r="296" spans="1:8" x14ac:dyDescent="0.2">
      <c r="A296" s="512" t="s">
        <v>55</v>
      </c>
      <c r="B296" s="512"/>
      <c r="C296" s="520"/>
      <c r="D296" s="525">
        <v>4420.9456499999997</v>
      </c>
      <c r="E296" s="525">
        <v>99.423599999999993</v>
      </c>
      <c r="F296" s="525">
        <v>256.73376000000002</v>
      </c>
      <c r="G296" s="525">
        <v>0</v>
      </c>
      <c r="H296" s="525">
        <v>4777.1030099999998</v>
      </c>
    </row>
    <row r="297" spans="1:8" x14ac:dyDescent="0.2">
      <c r="A297" s="510" t="s">
        <v>59</v>
      </c>
      <c r="B297" s="510"/>
      <c r="C297" s="521"/>
      <c r="D297" s="526"/>
      <c r="E297" s="526"/>
      <c r="F297" s="501"/>
      <c r="G297" s="526"/>
      <c r="H297" s="526"/>
    </row>
    <row r="298" spans="1:8" x14ac:dyDescent="0.2">
      <c r="A298" s="510" t="s">
        <v>60</v>
      </c>
      <c r="B298" s="510"/>
      <c r="C298" s="521"/>
      <c r="D298" s="526"/>
      <c r="E298" s="526"/>
      <c r="F298" s="526">
        <v>256.73375900000002</v>
      </c>
      <c r="G298" s="526"/>
      <c r="H298" s="526"/>
    </row>
    <row r="299" spans="1:8" x14ac:dyDescent="0.2">
      <c r="A299" s="510" t="s">
        <v>61</v>
      </c>
      <c r="B299" s="510"/>
      <c r="C299" s="521"/>
      <c r="D299" s="526"/>
      <c r="E299" s="526"/>
      <c r="F299" s="526">
        <v>0</v>
      </c>
      <c r="G299" s="526"/>
      <c r="H299" s="526"/>
    </row>
    <row r="300" spans="1:8" ht="13.5" thickBot="1" x14ac:dyDescent="0.25">
      <c r="A300" s="510" t="s">
        <v>62</v>
      </c>
      <c r="B300" s="510"/>
      <c r="C300" s="521"/>
      <c r="D300" s="526"/>
      <c r="E300" s="526"/>
      <c r="F300" s="526">
        <v>9.9999999747524271E-7</v>
      </c>
      <c r="G300" s="526"/>
      <c r="H300" s="526"/>
    </row>
    <row r="301" spans="1:8" x14ac:dyDescent="0.2">
      <c r="A301" s="512" t="s">
        <v>64</v>
      </c>
      <c r="B301" s="512"/>
      <c r="C301" s="520"/>
      <c r="D301" s="525"/>
      <c r="E301" s="525"/>
      <c r="F301" s="525"/>
      <c r="G301" s="525"/>
      <c r="H301" s="525"/>
    </row>
    <row r="302" spans="1:8" x14ac:dyDescent="0.2">
      <c r="A302" s="514" t="s">
        <v>148</v>
      </c>
      <c r="B302" s="514"/>
      <c r="C302" s="551">
        <v>0.20799999999999999</v>
      </c>
      <c r="D302" s="528"/>
      <c r="E302" s="502">
        <v>20.680108799999999</v>
      </c>
      <c r="F302" s="528"/>
      <c r="G302" s="528"/>
      <c r="H302" s="502">
        <v>20.680108799999999</v>
      </c>
    </row>
    <row r="303" spans="1:8" x14ac:dyDescent="0.2">
      <c r="A303" s="514" t="s">
        <v>149</v>
      </c>
      <c r="B303" s="514"/>
      <c r="C303" s="551">
        <v>5.1999999999999998E-2</v>
      </c>
      <c r="D303" s="528"/>
      <c r="E303" s="527">
        <v>5.1700271999999998</v>
      </c>
      <c r="F303" s="528"/>
      <c r="G303" s="528"/>
      <c r="H303" s="502">
        <v>5.1700271999999998</v>
      </c>
    </row>
    <row r="304" spans="1:8" x14ac:dyDescent="0.2">
      <c r="A304" s="514" t="s">
        <v>150</v>
      </c>
      <c r="B304" s="514"/>
      <c r="C304" s="551">
        <v>5.0000000000000001E-3</v>
      </c>
      <c r="D304" s="527"/>
      <c r="E304" s="527">
        <v>0.497118</v>
      </c>
      <c r="F304" s="529"/>
      <c r="G304" s="529"/>
      <c r="H304" s="502">
        <v>0.497118</v>
      </c>
    </row>
    <row r="305" spans="1:8" x14ac:dyDescent="0.2">
      <c r="A305" s="514" t="s">
        <v>151</v>
      </c>
      <c r="B305" s="514"/>
      <c r="C305" s="551">
        <v>1.9599999999999999E-3</v>
      </c>
      <c r="D305" s="530"/>
      <c r="E305" s="527">
        <v>0.19487025599999999</v>
      </c>
      <c r="F305" s="530"/>
      <c r="G305" s="530"/>
      <c r="H305" s="502">
        <v>0.19487025599999999</v>
      </c>
    </row>
    <row r="306" spans="1:8" x14ac:dyDescent="0.2">
      <c r="A306" s="514" t="s">
        <v>152</v>
      </c>
      <c r="B306" s="514"/>
      <c r="C306" s="551">
        <v>8.5000000000000006E-3</v>
      </c>
      <c r="D306" s="527"/>
      <c r="E306" s="527">
        <v>0.84510059999999998</v>
      </c>
      <c r="F306" s="527"/>
      <c r="G306" s="527"/>
      <c r="H306" s="502">
        <v>0.84510059999999998</v>
      </c>
    </row>
    <row r="307" spans="1:8" ht="13.5" thickBot="1" x14ac:dyDescent="0.25">
      <c r="A307" s="514" t="s">
        <v>153</v>
      </c>
      <c r="B307" s="514"/>
      <c r="C307" s="551">
        <v>2.5000000000000001E-3</v>
      </c>
      <c r="D307" s="527"/>
      <c r="E307" s="527">
        <v>0.248559</v>
      </c>
      <c r="F307" s="527"/>
      <c r="G307" s="527"/>
      <c r="H307" s="502">
        <v>0.248559</v>
      </c>
    </row>
    <row r="308" spans="1:8" x14ac:dyDescent="0.2">
      <c r="A308" s="516"/>
      <c r="B308" s="516"/>
      <c r="C308" s="519"/>
      <c r="D308" s="523" t="s">
        <v>66</v>
      </c>
      <c r="E308" s="523" t="s">
        <v>67</v>
      </c>
      <c r="F308" s="523" t="s">
        <v>68</v>
      </c>
      <c r="G308" s="523" t="s">
        <v>69</v>
      </c>
      <c r="H308" s="523" t="s">
        <v>70</v>
      </c>
    </row>
    <row r="309" spans="1:8" ht="13.5" thickBot="1" x14ac:dyDescent="0.25">
      <c r="A309" s="515" t="s">
        <v>65</v>
      </c>
      <c r="B309" s="515"/>
      <c r="C309" s="522"/>
      <c r="D309" s="531">
        <v>4420.9456499999997</v>
      </c>
      <c r="E309" s="531">
        <v>127.05938385599998</v>
      </c>
      <c r="F309" s="531">
        <v>256.73376000000002</v>
      </c>
      <c r="G309" s="531">
        <v>0</v>
      </c>
      <c r="H309" s="531">
        <v>4804.7387938559996</v>
      </c>
    </row>
    <row r="310" spans="1:8" ht="13.5" thickBot="1" x14ac:dyDescent="0.25">
      <c r="A310" s="535" t="s">
        <v>113</v>
      </c>
      <c r="B310" s="536" t="s">
        <v>71</v>
      </c>
      <c r="C310" s="552">
        <v>0.08</v>
      </c>
      <c r="D310" s="532" t="s">
        <v>76</v>
      </c>
      <c r="E310" s="533"/>
      <c r="F310" s="534"/>
      <c r="G310" s="534"/>
      <c r="H310" s="526">
        <v>384.37910350848</v>
      </c>
    </row>
    <row r="311" spans="1:8" ht="13.5" thickBot="1" x14ac:dyDescent="0.25">
      <c r="A311" s="537" t="s">
        <v>117</v>
      </c>
      <c r="B311" s="538" t="s">
        <v>72</v>
      </c>
      <c r="C311" s="553">
        <v>0.05</v>
      </c>
      <c r="D311" s="539" t="s">
        <v>77</v>
      </c>
      <c r="E311" s="540"/>
      <c r="F311" s="541"/>
      <c r="G311" s="541"/>
      <c r="H311" s="542">
        <v>259.45589486822399</v>
      </c>
    </row>
    <row r="312" spans="1:8" ht="13.5" thickTop="1" x14ac:dyDescent="0.2">
      <c r="A312" s="544" t="s">
        <v>74</v>
      </c>
      <c r="B312" s="545" t="s">
        <v>73</v>
      </c>
      <c r="C312" s="546" t="s">
        <v>75</v>
      </c>
      <c r="D312" s="547"/>
      <c r="E312" s="548"/>
      <c r="F312" s="549"/>
      <c r="G312" s="549"/>
      <c r="H312" s="550">
        <v>5448.5737922327035</v>
      </c>
    </row>
    <row r="313" spans="1:8" x14ac:dyDescent="0.2">
      <c r="A313" s="503"/>
      <c r="B313" s="503"/>
      <c r="C313" s="501"/>
      <c r="D313" s="501"/>
      <c r="E313" s="506"/>
      <c r="F313" s="501"/>
      <c r="G313" s="501"/>
      <c r="H313" s="502"/>
    </row>
    <row r="314" spans="1:8" x14ac:dyDescent="0.2">
      <c r="A314" s="503"/>
      <c r="B314" s="503"/>
      <c r="C314" s="501"/>
      <c r="D314" s="501"/>
      <c r="E314" s="505"/>
      <c r="F314" s="501"/>
      <c r="G314" s="501"/>
      <c r="H314" s="502"/>
    </row>
    <row r="315" spans="1:8" x14ac:dyDescent="0.2">
      <c r="A315" s="503"/>
      <c r="B315" s="503"/>
      <c r="C315" s="501"/>
      <c r="D315" s="501"/>
      <c r="E315" s="543" t="s">
        <v>86</v>
      </c>
      <c r="F315" s="501"/>
      <c r="G315" s="501"/>
      <c r="H315" s="502"/>
    </row>
    <row r="316" spans="1:8" x14ac:dyDescent="0.2">
      <c r="A316" s="503"/>
      <c r="B316" s="503"/>
      <c r="C316" s="501"/>
      <c r="D316" s="501"/>
      <c r="E316" s="501"/>
      <c r="F316" s="501"/>
      <c r="G316" s="501"/>
      <c r="H316" s="502"/>
    </row>
    <row r="322" spans="1:8" ht="16.5" x14ac:dyDescent="0.3">
      <c r="A322" s="560" t="s">
        <v>140</v>
      </c>
      <c r="B322" s="561" t="s">
        <v>141</v>
      </c>
      <c r="C322" s="554"/>
      <c r="D322" s="554"/>
      <c r="E322" s="554"/>
      <c r="F322" s="554"/>
      <c r="G322" s="554"/>
      <c r="H322" s="554"/>
    </row>
    <row r="323" spans="1:8" ht="16.5" x14ac:dyDescent="0.3">
      <c r="A323" s="560" t="s">
        <v>142</v>
      </c>
      <c r="B323" s="561" t="s">
        <v>143</v>
      </c>
      <c r="C323" s="554"/>
      <c r="D323" s="554"/>
      <c r="E323" s="554"/>
      <c r="F323" s="554"/>
      <c r="G323" s="554"/>
      <c r="H323" s="554"/>
    </row>
    <row r="324" spans="1:8" ht="16.5" x14ac:dyDescent="0.3">
      <c r="A324" s="560" t="s">
        <v>144</v>
      </c>
      <c r="B324" s="561" t="s">
        <v>145</v>
      </c>
      <c r="C324" s="554"/>
      <c r="D324" s="554"/>
      <c r="E324" s="554"/>
      <c r="F324" s="554"/>
      <c r="G324" s="554"/>
      <c r="H324" s="554"/>
    </row>
    <row r="325" spans="1:8" ht="16.5" x14ac:dyDescent="0.3">
      <c r="A325" s="560" t="s">
        <v>146</v>
      </c>
      <c r="B325" s="561" t="s">
        <v>161</v>
      </c>
      <c r="C325" s="554"/>
      <c r="D325" s="554"/>
      <c r="E325" s="554"/>
      <c r="F325" s="554"/>
      <c r="G325" s="554"/>
      <c r="H325" s="554"/>
    </row>
    <row r="326" spans="1:8" ht="24" thickBot="1" x14ac:dyDescent="0.4">
      <c r="A326" s="554"/>
      <c r="B326" s="554"/>
      <c r="C326" s="554"/>
      <c r="D326" s="554"/>
      <c r="E326" s="562" t="s">
        <v>35</v>
      </c>
      <c r="F326" s="554"/>
      <c r="G326" s="554"/>
      <c r="H326" s="554"/>
    </row>
    <row r="327" spans="1:8" ht="19.5" thickTop="1" x14ac:dyDescent="0.3">
      <c r="A327" s="564"/>
      <c r="B327" s="564"/>
      <c r="C327" s="570"/>
      <c r="D327" s="566" t="s">
        <v>16</v>
      </c>
      <c r="E327" s="566" t="s">
        <v>17</v>
      </c>
      <c r="F327" s="566" t="s">
        <v>18</v>
      </c>
      <c r="G327" s="566" t="s">
        <v>56</v>
      </c>
      <c r="H327" s="566" t="s">
        <v>19</v>
      </c>
    </row>
    <row r="328" spans="1:8" ht="13.5" thickBot="1" x14ac:dyDescent="0.25">
      <c r="A328" s="557"/>
      <c r="B328" s="557"/>
      <c r="C328" s="571"/>
      <c r="D328" s="577" t="s">
        <v>52</v>
      </c>
      <c r="E328" s="577" t="s">
        <v>53</v>
      </c>
      <c r="F328" s="577" t="s">
        <v>54</v>
      </c>
      <c r="G328" s="577" t="s">
        <v>57</v>
      </c>
      <c r="H328" s="577" t="s">
        <v>58</v>
      </c>
    </row>
    <row r="329" spans="1:8" x14ac:dyDescent="0.2">
      <c r="A329" s="565" t="s">
        <v>55</v>
      </c>
      <c r="B329" s="565"/>
      <c r="C329" s="573"/>
      <c r="D329" s="578">
        <v>71680.319929999998</v>
      </c>
      <c r="E329" s="578">
        <v>177.87216000000001</v>
      </c>
      <c r="F329" s="578">
        <v>654.59316999999999</v>
      </c>
      <c r="G329" s="578">
        <v>0</v>
      </c>
      <c r="H329" s="578">
        <v>72512.78525999999</v>
      </c>
    </row>
    <row r="330" spans="1:8" x14ac:dyDescent="0.2">
      <c r="A330" s="563" t="s">
        <v>59</v>
      </c>
      <c r="B330" s="563"/>
      <c r="C330" s="574"/>
      <c r="D330" s="579"/>
      <c r="E330" s="579"/>
      <c r="F330" s="554"/>
      <c r="G330" s="579"/>
      <c r="H330" s="579"/>
    </row>
    <row r="331" spans="1:8" x14ac:dyDescent="0.2">
      <c r="A331" s="563" t="s">
        <v>60</v>
      </c>
      <c r="B331" s="563"/>
      <c r="C331" s="574"/>
      <c r="D331" s="579"/>
      <c r="E331" s="579"/>
      <c r="F331" s="579">
        <v>654.593163</v>
      </c>
      <c r="G331" s="579"/>
      <c r="H331" s="579"/>
    </row>
    <row r="332" spans="1:8" x14ac:dyDescent="0.2">
      <c r="A332" s="563" t="s">
        <v>61</v>
      </c>
      <c r="B332" s="563"/>
      <c r="C332" s="574"/>
      <c r="D332" s="579"/>
      <c r="E332" s="579"/>
      <c r="F332" s="579">
        <v>0</v>
      </c>
      <c r="G332" s="579"/>
      <c r="H332" s="579"/>
    </row>
    <row r="333" spans="1:8" ht="13.5" thickBot="1" x14ac:dyDescent="0.25">
      <c r="A333" s="563" t="s">
        <v>62</v>
      </c>
      <c r="B333" s="563"/>
      <c r="C333" s="574"/>
      <c r="D333" s="579"/>
      <c r="E333" s="579"/>
      <c r="F333" s="579">
        <v>6.999999982326699E-6</v>
      </c>
      <c r="G333" s="579"/>
      <c r="H333" s="579"/>
    </row>
    <row r="334" spans="1:8" x14ac:dyDescent="0.2">
      <c r="A334" s="565" t="s">
        <v>64</v>
      </c>
      <c r="B334" s="565"/>
      <c r="C334" s="573"/>
      <c r="D334" s="578"/>
      <c r="E334" s="578"/>
      <c r="F334" s="578"/>
      <c r="G334" s="578"/>
      <c r="H334" s="578"/>
    </row>
    <row r="335" spans="1:8" x14ac:dyDescent="0.2">
      <c r="A335" s="567" t="s">
        <v>148</v>
      </c>
      <c r="B335" s="567"/>
      <c r="C335" s="604">
        <v>0.20799999999999999</v>
      </c>
      <c r="D335" s="581"/>
      <c r="E335" s="555">
        <v>36.997409279999999</v>
      </c>
      <c r="F335" s="581"/>
      <c r="G335" s="581"/>
      <c r="H335" s="555">
        <v>36.997409279999999</v>
      </c>
    </row>
    <row r="336" spans="1:8" x14ac:dyDescent="0.2">
      <c r="A336" s="567" t="s">
        <v>149</v>
      </c>
      <c r="B336" s="567"/>
      <c r="C336" s="604">
        <v>5.1999999999999998E-2</v>
      </c>
      <c r="D336" s="581"/>
      <c r="E336" s="580">
        <v>9.2493523199999998</v>
      </c>
      <c r="F336" s="581"/>
      <c r="G336" s="581"/>
      <c r="H336" s="555">
        <v>9.2493523199999998</v>
      </c>
    </row>
    <row r="337" spans="1:8" x14ac:dyDescent="0.2">
      <c r="A337" s="567" t="s">
        <v>150</v>
      </c>
      <c r="B337" s="567"/>
      <c r="C337" s="604">
        <v>5.0000000000000001E-3</v>
      </c>
      <c r="D337" s="580"/>
      <c r="E337" s="580">
        <v>0.88936080000000006</v>
      </c>
      <c r="F337" s="582"/>
      <c r="G337" s="582"/>
      <c r="H337" s="555">
        <v>0.88936080000000006</v>
      </c>
    </row>
    <row r="338" spans="1:8" x14ac:dyDescent="0.2">
      <c r="A338" s="567" t="s">
        <v>151</v>
      </c>
      <c r="B338" s="567"/>
      <c r="C338" s="604">
        <v>1.9599999999999999E-3</v>
      </c>
      <c r="D338" s="583"/>
      <c r="E338" s="580">
        <v>0.34862943359999998</v>
      </c>
      <c r="F338" s="583"/>
      <c r="G338" s="583"/>
      <c r="H338" s="555">
        <v>0.34862943359999998</v>
      </c>
    </row>
    <row r="339" spans="1:8" x14ac:dyDescent="0.2">
      <c r="A339" s="567" t="s">
        <v>152</v>
      </c>
      <c r="B339" s="567"/>
      <c r="C339" s="604">
        <v>8.5000000000000006E-3</v>
      </c>
      <c r="D339" s="580"/>
      <c r="E339" s="580">
        <v>1.5119133600000001</v>
      </c>
      <c r="F339" s="580"/>
      <c r="G339" s="580"/>
      <c r="H339" s="555">
        <v>1.5119133600000001</v>
      </c>
    </row>
    <row r="340" spans="1:8" ht="13.5" thickBot="1" x14ac:dyDescent="0.25">
      <c r="A340" s="567" t="s">
        <v>153</v>
      </c>
      <c r="B340" s="567"/>
      <c r="C340" s="604">
        <v>2.5000000000000001E-3</v>
      </c>
      <c r="D340" s="580"/>
      <c r="E340" s="580">
        <v>0.44468040000000003</v>
      </c>
      <c r="F340" s="580"/>
      <c r="G340" s="580"/>
      <c r="H340" s="555">
        <v>0.44468040000000003</v>
      </c>
    </row>
    <row r="341" spans="1:8" x14ac:dyDescent="0.2">
      <c r="A341" s="569"/>
      <c r="B341" s="569"/>
      <c r="C341" s="572"/>
      <c r="D341" s="576" t="s">
        <v>66</v>
      </c>
      <c r="E341" s="576" t="s">
        <v>67</v>
      </c>
      <c r="F341" s="576" t="s">
        <v>68</v>
      </c>
      <c r="G341" s="576" t="s">
        <v>69</v>
      </c>
      <c r="H341" s="576" t="s">
        <v>70</v>
      </c>
    </row>
    <row r="342" spans="1:8" ht="13.5" thickBot="1" x14ac:dyDescent="0.25">
      <c r="A342" s="568" t="s">
        <v>65</v>
      </c>
      <c r="B342" s="568"/>
      <c r="C342" s="575"/>
      <c r="D342" s="584">
        <v>71680.319929999998</v>
      </c>
      <c r="E342" s="584">
        <v>227.31350559360001</v>
      </c>
      <c r="F342" s="584">
        <v>654.59316999999999</v>
      </c>
      <c r="G342" s="584">
        <v>0</v>
      </c>
      <c r="H342" s="584">
        <v>72562.226605593591</v>
      </c>
    </row>
    <row r="343" spans="1:8" ht="13.5" thickBot="1" x14ac:dyDescent="0.25">
      <c r="A343" s="588" t="s">
        <v>113</v>
      </c>
      <c r="B343" s="589" t="s">
        <v>71</v>
      </c>
      <c r="C343" s="605">
        <v>0.08</v>
      </c>
      <c r="D343" s="585" t="s">
        <v>76</v>
      </c>
      <c r="E343" s="586"/>
      <c r="F343" s="587"/>
      <c r="G343" s="587"/>
      <c r="H343" s="579">
        <v>5804.9781284474875</v>
      </c>
    </row>
    <row r="344" spans="1:8" ht="13.5" thickBot="1" x14ac:dyDescent="0.25">
      <c r="A344" s="590" t="s">
        <v>117</v>
      </c>
      <c r="B344" s="591" t="s">
        <v>72</v>
      </c>
      <c r="C344" s="606">
        <v>0.05</v>
      </c>
      <c r="D344" s="592" t="s">
        <v>77</v>
      </c>
      <c r="E344" s="593"/>
      <c r="F344" s="594"/>
      <c r="G344" s="594"/>
      <c r="H344" s="595">
        <v>3918.360236702054</v>
      </c>
    </row>
    <row r="345" spans="1:8" ht="13.5" thickTop="1" x14ac:dyDescent="0.2">
      <c r="A345" s="597" t="s">
        <v>74</v>
      </c>
      <c r="B345" s="598" t="s">
        <v>73</v>
      </c>
      <c r="C345" s="599" t="s">
        <v>75</v>
      </c>
      <c r="D345" s="600"/>
      <c r="E345" s="601"/>
      <c r="F345" s="602"/>
      <c r="G345" s="602"/>
      <c r="H345" s="603">
        <v>82285.564970743129</v>
      </c>
    </row>
    <row r="346" spans="1:8" x14ac:dyDescent="0.2">
      <c r="A346" s="556"/>
      <c r="B346" s="556"/>
      <c r="C346" s="554"/>
      <c r="D346" s="554"/>
      <c r="E346" s="559"/>
      <c r="F346" s="554"/>
      <c r="G346" s="554"/>
      <c r="H346" s="555"/>
    </row>
    <row r="347" spans="1:8" x14ac:dyDescent="0.2">
      <c r="A347" s="556"/>
      <c r="B347" s="556"/>
      <c r="C347" s="554"/>
      <c r="D347" s="554"/>
      <c r="E347" s="558"/>
      <c r="F347" s="554"/>
      <c r="G347" s="554"/>
      <c r="H347" s="555"/>
    </row>
    <row r="348" spans="1:8" x14ac:dyDescent="0.2">
      <c r="A348" s="556"/>
      <c r="B348" s="556"/>
      <c r="C348" s="554"/>
      <c r="D348" s="554"/>
      <c r="E348" s="596" t="s">
        <v>86</v>
      </c>
      <c r="F348" s="554"/>
      <c r="G348" s="554"/>
      <c r="H348" s="555"/>
    </row>
  </sheetData>
  <autoFilter ref="A1:J68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filterMode="1"/>
  <dimension ref="A1:J73"/>
  <sheetViews>
    <sheetView topLeftCell="A16" zoomScaleNormal="100" workbookViewId="0">
      <selection activeCell="J66" sqref="J66"/>
    </sheetView>
  </sheetViews>
  <sheetFormatPr defaultRowHeight="12.75" outlineLevelRow="1" outlineLevelCol="1" x14ac:dyDescent="0.2"/>
  <cols>
    <col min="1" max="1" width="25.140625" customWidth="1"/>
    <col min="2" max="2" width="5.28515625" customWidth="1"/>
    <col min="3" max="3" width="7.7109375" customWidth="1"/>
    <col min="4" max="8" width="16.42578125" customWidth="1"/>
    <col min="9" max="9" width="9.1406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3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3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3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3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3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3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3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04        -Statii de pompare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-Statie pompare 1 Chilieni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1527.1356499999999</v>
      </c>
      <c r="E19" s="44">
        <f>Date!D3*Date!B32</f>
        <v>99.423730000000006</v>
      </c>
      <c r="F19" s="44">
        <f>Date!D4*Date!B32</f>
        <v>256.73376000000002</v>
      </c>
      <c r="G19" s="44">
        <f>(Date!D5+Date!D6+Date!D7)*Date!B32</f>
        <v>0</v>
      </c>
      <c r="H19" s="44">
        <f>SUM(D19:G19)</f>
        <v>1883.29314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256.73375900000002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0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9.9999999747524271E-7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IF(Date!B36="A",-Date!D8*Date!B32,0)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IF(Date!B36="A",-Date!D9*Date!B32,0)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5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47">
        <f>(E19*E26+E28)*C29</f>
        <v>20.680135840000002</v>
      </c>
      <c r="F29" s="48"/>
      <c r="G29" s="48"/>
      <c r="H29" s="49">
        <f t="shared" si="0"/>
        <v>20.680135840000002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5.1700339600000005</v>
      </c>
      <c r="F30" s="48"/>
      <c r="G30" s="48"/>
      <c r="H30" s="49">
        <f t="shared" si="0"/>
        <v>5.1700339600000005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0.49711865000000005</v>
      </c>
      <c r="F31" s="50"/>
      <c r="G31" s="50"/>
      <c r="H31" s="49">
        <f t="shared" si="0"/>
        <v>0.49711865000000005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0.19487051080000001</v>
      </c>
      <c r="F32" s="51"/>
      <c r="G32" s="51"/>
      <c r="H32" s="49">
        <f t="shared" si="0"/>
        <v>0.19487051080000001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0.84510170500000015</v>
      </c>
      <c r="F33" s="47"/>
      <c r="G33" s="47"/>
      <c r="H33" s="49">
        <f t="shared" si="0"/>
        <v>0.84510170500000015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 t="shared" si="0"/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0.24855932500000003</v>
      </c>
      <c r="F35" s="47"/>
      <c r="G35" s="47"/>
      <c r="H35" s="5">
        <f t="shared" si="0"/>
        <v>0.24855932500000003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45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1527.1356499999999</v>
      </c>
      <c r="E38" s="52">
        <f>E19*E26+E28+E29+E30+E31+E32+E33+E34+E35</f>
        <v>127.05954999080002</v>
      </c>
      <c r="F38" s="52">
        <f>F19*F26</f>
        <v>256.73376000000002</v>
      </c>
      <c r="G38" s="52">
        <f>(Date!D5*Date!B7+Date!D6*Date!B8+Date!D7*Date!B9)*Date!B32</f>
        <v>0</v>
      </c>
      <c r="H38" s="52">
        <f>SUM(D38:G38)</f>
        <v>1910.9289599908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152.87431679926399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152.87431679926399</v>
      </c>
      <c r="I50" s="4" t="str">
        <f>IF(Date!$B$37="D","Afisez","Nu afisez")</f>
        <v>Nu afisez</v>
      </c>
    </row>
    <row r="51" spans="1:9" ht="13.5" thickBot="1" x14ac:dyDescent="0.25">
      <c r="A51" s="77" t="str">
        <f>Date!A19</f>
        <v xml:space="preserve">Profit                  </v>
      </c>
      <c r="B51" s="78" t="s">
        <v>72</v>
      </c>
      <c r="C51" s="114">
        <f>Date!B19</f>
        <v>0.05</v>
      </c>
      <c r="D51" s="79" t="s">
        <v>77</v>
      </c>
      <c r="E51" s="80"/>
      <c r="F51" s="81"/>
      <c r="G51" s="81"/>
      <c r="H51" s="82">
        <f>(H38+H39)*C51</f>
        <v>103.19016383950321</v>
      </c>
      <c r="I51" s="4" t="s">
        <v>34</v>
      </c>
    </row>
    <row r="52" spans="1:9" hidden="1" x14ac:dyDescent="0.2">
      <c r="A52" s="22" t="s">
        <v>80</v>
      </c>
      <c r="B52" s="83"/>
      <c r="C52" s="85" t="str">
        <f>CONCATENATE(TEXT(Date!B5,REPLACE("#.####",2,1,Date!B38))," x")</f>
        <v>1. x</v>
      </c>
      <c r="D52" s="45">
        <f>IF(Date!B36="G",-Date!D8*Date!B32,0)</f>
        <v>0</v>
      </c>
      <c r="E52" s="45"/>
      <c r="F52" s="45"/>
      <c r="G52" s="45"/>
      <c r="H52" s="45">
        <f>D52*Date!B5</f>
        <v>0</v>
      </c>
      <c r="I52" s="4" t="str">
        <f>IF(H52&lt;&gt;0,"Afisez","Nu afisez")</f>
        <v>Nu afisez</v>
      </c>
    </row>
    <row r="53" spans="1:9" hidden="1" x14ac:dyDescent="0.2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IF(Date!B36="G",-Date!D9*Date!B32,0)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Bot="1" x14ac:dyDescent="0.25">
      <c r="A54" s="89" t="s">
        <v>87</v>
      </c>
      <c r="B54" s="90" t="s">
        <v>73</v>
      </c>
      <c r="C54" s="91" t="s">
        <v>75</v>
      </c>
      <c r="D54" s="92"/>
      <c r="E54" s="93"/>
      <c r="F54" s="94"/>
      <c r="G54" s="94"/>
      <c r="H54" s="52">
        <f>H38+H39+H51+H52+H53</f>
        <v>2166.9934406295674</v>
      </c>
      <c r="I54" s="4" t="s">
        <v>34</v>
      </c>
    </row>
    <row r="55" spans="1:9" x14ac:dyDescent="0.2">
      <c r="A55" s="86" t="s">
        <v>88</v>
      </c>
      <c r="B55" s="87" t="s">
        <v>97</v>
      </c>
      <c r="C55" s="54" t="str">
        <f>CONCATENATE(TEXT(Date!D38,REPLACE("#.##########",2,1,Date!B38))," x Vo")</f>
        <v>1. x Vo</v>
      </c>
      <c r="D55" s="88"/>
      <c r="E55" s="55"/>
      <c r="F55" s="56"/>
      <c r="G55" s="56"/>
      <c r="H55" s="45">
        <f>H54*Date!D38</f>
        <v>2166.9934406295674</v>
      </c>
      <c r="I55" s="4" t="str">
        <f>IF(OR(Date!D38&lt;&gt;1,Date!B34=1),"Afisez","Nu afisez")</f>
        <v>Afisez</v>
      </c>
    </row>
    <row r="56" spans="1:9" ht="13.5" thickBot="1" x14ac:dyDescent="0.25">
      <c r="A56" s="102" t="str">
        <f>Date!A23</f>
        <v xml:space="preserve">Organizare de santier   </v>
      </c>
      <c r="B56" s="90" t="s">
        <v>91</v>
      </c>
      <c r="C56" s="113">
        <f>Date!B23</f>
        <v>0</v>
      </c>
      <c r="D56" s="91" t="s">
        <v>93</v>
      </c>
      <c r="E56" s="93"/>
      <c r="F56" s="94"/>
      <c r="G56" s="94"/>
      <c r="H56" s="52">
        <f>H55*C56</f>
        <v>0</v>
      </c>
      <c r="I56" s="4" t="s">
        <v>34</v>
      </c>
    </row>
    <row r="57" spans="1:9" x14ac:dyDescent="0.2">
      <c r="A57" s="86" t="s">
        <v>89</v>
      </c>
      <c r="B57" s="87"/>
      <c r="C57" s="54"/>
      <c r="D57" s="88"/>
      <c r="E57" s="55"/>
      <c r="F57" s="56"/>
      <c r="G57" s="56"/>
      <c r="H57" s="45">
        <f>H55+H56</f>
        <v>2166.9934406295674</v>
      </c>
      <c r="I57" s="4" t="s">
        <v>34</v>
      </c>
    </row>
    <row r="58" spans="1:9" ht="13.5" thickBot="1" x14ac:dyDescent="0.25">
      <c r="A58" s="95" t="str">
        <f>Date!A20</f>
        <v xml:space="preserve">T.V.A.                  </v>
      </c>
      <c r="B58" s="99" t="s">
        <v>92</v>
      </c>
      <c r="C58" s="112">
        <f>Date!B20</f>
        <v>0.24</v>
      </c>
      <c r="D58" s="100" t="s">
        <v>94</v>
      </c>
      <c r="E58" s="97"/>
      <c r="F58" s="96"/>
      <c r="G58" s="96"/>
      <c r="H58" s="98">
        <f>H57*C58</f>
        <v>520.07842575109612</v>
      </c>
      <c r="I58" s="4" t="s">
        <v>34</v>
      </c>
    </row>
    <row r="59" spans="1:9" ht="13.5" thickTop="1" x14ac:dyDescent="0.2">
      <c r="A59" s="86" t="s">
        <v>90</v>
      </c>
      <c r="B59" s="7"/>
      <c r="C59" s="101"/>
      <c r="E59" s="12"/>
      <c r="H59" s="5">
        <f>H57+H58</f>
        <v>2687.0718663806638</v>
      </c>
      <c r="I59" s="4" t="s">
        <v>34</v>
      </c>
    </row>
    <row r="60" spans="1:9" x14ac:dyDescent="0.2">
      <c r="A60" s="86"/>
      <c r="B60" s="7"/>
      <c r="E60" s="12"/>
      <c r="H60" s="5"/>
      <c r="I60" s="4" t="s">
        <v>34</v>
      </c>
    </row>
    <row r="61" spans="1:9" x14ac:dyDescent="0.2">
      <c r="A61" s="86"/>
      <c r="B61" s="7"/>
      <c r="E61" s="12"/>
      <c r="H61" s="5"/>
      <c r="I61" s="4" t="s">
        <v>34</v>
      </c>
    </row>
    <row r="62" spans="1:9" x14ac:dyDescent="0.2">
      <c r="A62" s="7"/>
      <c r="B62" s="8" t="s">
        <v>37</v>
      </c>
      <c r="G62" s="13" t="s">
        <v>36</v>
      </c>
      <c r="H62" s="5"/>
      <c r="I62" s="4" t="s">
        <v>34</v>
      </c>
    </row>
    <row r="63" spans="1:9" x14ac:dyDescent="0.2">
      <c r="A63" s="7"/>
      <c r="B63" s="7"/>
      <c r="H63" s="5"/>
      <c r="I63" s="4" t="s">
        <v>34</v>
      </c>
    </row>
    <row r="64" spans="1:9" x14ac:dyDescent="0.2">
      <c r="A64" s="7"/>
      <c r="B64" s="7"/>
      <c r="E64" s="13"/>
      <c r="H64" s="5"/>
      <c r="I64" s="4" t="s">
        <v>34</v>
      </c>
    </row>
    <row r="65" spans="1:9" x14ac:dyDescent="0.2">
      <c r="A65" s="20"/>
      <c r="B65" s="20"/>
      <c r="C65" s="21"/>
      <c r="D65" s="21"/>
      <c r="E65" s="28"/>
      <c r="H65" s="5"/>
      <c r="I65" s="4" t="s">
        <v>34</v>
      </c>
    </row>
    <row r="66" spans="1:9" x14ac:dyDescent="0.2">
      <c r="E66" s="12"/>
      <c r="H66" s="5"/>
      <c r="I66" s="4" t="s">
        <v>34</v>
      </c>
    </row>
    <row r="67" spans="1:9" hidden="1" x14ac:dyDescent="0.2">
      <c r="A67" s="8"/>
      <c r="B67" s="8"/>
      <c r="E67" s="5"/>
      <c r="F67" s="5"/>
      <c r="G67" s="5"/>
      <c r="H67" s="5"/>
      <c r="I67" s="4"/>
    </row>
    <row r="68" spans="1:9" ht="13.5" hidden="1" x14ac:dyDescent="0.25">
      <c r="A68" s="118" t="s">
        <v>133</v>
      </c>
      <c r="B68" s="8"/>
      <c r="C68" s="6"/>
      <c r="D68" s="5"/>
      <c r="E68" s="5"/>
      <c r="F68" s="5"/>
      <c r="G68" s="5"/>
      <c r="H68" s="5"/>
      <c r="I68" s="4"/>
    </row>
    <row r="69" spans="1:9" hidden="1" x14ac:dyDescent="0.2">
      <c r="A69" s="7"/>
      <c r="B69" s="7"/>
      <c r="E69" s="12"/>
      <c r="H69" s="5"/>
    </row>
    <row r="70" spans="1:9" ht="15" hidden="1" x14ac:dyDescent="0.25">
      <c r="A70" s="23"/>
      <c r="B70" s="23"/>
      <c r="C70" s="69"/>
      <c r="D70" s="69"/>
      <c r="E70" s="25"/>
      <c r="F70" s="69"/>
      <c r="G70" s="69"/>
      <c r="H70" s="26"/>
    </row>
    <row r="71" spans="1:9" hidden="1" x14ac:dyDescent="0.2"/>
    <row r="72" spans="1:9" hidden="1" x14ac:dyDescent="0.2"/>
    <row r="73" spans="1:9" hidden="1" x14ac:dyDescent="0.2">
      <c r="F73" s="7"/>
      <c r="G73" s="7"/>
    </row>
  </sheetData>
  <autoFilter ref="A1:J73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5"/>
  <sheetViews>
    <sheetView workbookViewId="0">
      <selection activeCell="F43" sqref="F43"/>
    </sheetView>
  </sheetViews>
  <sheetFormatPr defaultRowHeight="12.75" x14ac:dyDescent="0.2"/>
  <cols>
    <col min="1" max="1" width="40.7109375" customWidth="1"/>
    <col min="2" max="2" width="15.7109375" customWidth="1"/>
    <col min="3" max="3" width="35.7109375" customWidth="1"/>
    <col min="4" max="4" width="15.7109375" customWidth="1"/>
  </cols>
  <sheetData>
    <row r="1" spans="1:6" ht="25.5" x14ac:dyDescent="0.35">
      <c r="A1" s="1" t="s">
        <v>0</v>
      </c>
      <c r="B1" s="2" t="s">
        <v>2</v>
      </c>
      <c r="C1" s="1" t="s">
        <v>0</v>
      </c>
      <c r="D1" s="2" t="s">
        <v>2</v>
      </c>
    </row>
    <row r="2" spans="1:6" s="4" customFormat="1" x14ac:dyDescent="0.2">
      <c r="A2" s="8" t="s">
        <v>47</v>
      </c>
      <c r="B2" s="107">
        <v>1.9599999999999999E-3</v>
      </c>
      <c r="C2" s="3" t="s">
        <v>1</v>
      </c>
      <c r="D2" s="5">
        <v>1527.1356499999999</v>
      </c>
      <c r="E2" s="4" t="s">
        <v>46</v>
      </c>
      <c r="F2" s="4">
        <v>54</v>
      </c>
    </row>
    <row r="3" spans="1:6" s="4" customFormat="1" x14ac:dyDescent="0.2">
      <c r="A3" s="8" t="s">
        <v>102</v>
      </c>
      <c r="B3" s="107">
        <v>5.1999999999999998E-2</v>
      </c>
      <c r="C3" s="3" t="s">
        <v>3</v>
      </c>
      <c r="D3" s="5">
        <v>99.423730000000006</v>
      </c>
      <c r="E3" s="4" t="s">
        <v>101</v>
      </c>
      <c r="F3" s="117" t="s">
        <v>24</v>
      </c>
    </row>
    <row r="4" spans="1:6" s="4" customFormat="1" x14ac:dyDescent="0.2">
      <c r="A4" s="8" t="s">
        <v>103</v>
      </c>
      <c r="B4" s="107">
        <v>0</v>
      </c>
      <c r="C4" s="3" t="s">
        <v>4</v>
      </c>
      <c r="D4" s="5">
        <v>256.73376000000002</v>
      </c>
    </row>
    <row r="5" spans="1:6" s="4" customFormat="1" x14ac:dyDescent="0.2">
      <c r="A5" s="8" t="s">
        <v>104</v>
      </c>
      <c r="B5" s="107">
        <v>1</v>
      </c>
      <c r="C5" s="3" t="s">
        <v>5</v>
      </c>
      <c r="D5" s="5">
        <v>0</v>
      </c>
    </row>
    <row r="6" spans="1:6" s="4" customFormat="1" x14ac:dyDescent="0.2">
      <c r="A6" s="8" t="s">
        <v>48</v>
      </c>
      <c r="B6" s="107">
        <v>0</v>
      </c>
      <c r="C6" s="3" t="s">
        <v>6</v>
      </c>
      <c r="D6" s="5">
        <v>0</v>
      </c>
    </row>
    <row r="7" spans="1:6" s="4" customFormat="1" x14ac:dyDescent="0.2">
      <c r="A7" s="8" t="s">
        <v>105</v>
      </c>
      <c r="B7" s="107">
        <v>1</v>
      </c>
      <c r="C7" s="8" t="s">
        <v>41</v>
      </c>
      <c r="D7" s="5">
        <v>0</v>
      </c>
    </row>
    <row r="8" spans="1:6" s="4" customFormat="1" x14ac:dyDescent="0.2">
      <c r="A8" s="8" t="s">
        <v>106</v>
      </c>
      <c r="B8" s="107">
        <v>1</v>
      </c>
      <c r="C8" s="3" t="s">
        <v>7</v>
      </c>
      <c r="D8" s="5">
        <v>0</v>
      </c>
    </row>
    <row r="9" spans="1:6" s="4" customFormat="1" x14ac:dyDescent="0.2">
      <c r="A9" s="8" t="s">
        <v>107</v>
      </c>
      <c r="B9" s="107">
        <v>0</v>
      </c>
      <c r="C9" s="3" t="s">
        <v>8</v>
      </c>
      <c r="D9" s="5">
        <v>0</v>
      </c>
    </row>
    <row r="10" spans="1:6" s="4" customFormat="1" x14ac:dyDescent="0.2">
      <c r="A10" s="8" t="s">
        <v>108</v>
      </c>
      <c r="B10" s="107">
        <v>1</v>
      </c>
      <c r="C10" s="3" t="s">
        <v>9</v>
      </c>
      <c r="D10" s="5">
        <v>1527.1356499999999</v>
      </c>
    </row>
    <row r="11" spans="1:6" s="4" customFormat="1" x14ac:dyDescent="0.2">
      <c r="A11" s="8" t="s">
        <v>109</v>
      </c>
      <c r="B11" s="107">
        <v>1</v>
      </c>
      <c r="C11" s="3" t="s">
        <v>10</v>
      </c>
      <c r="D11" s="5">
        <v>99.423730000000006</v>
      </c>
    </row>
    <row r="12" spans="1:6" s="4" customFormat="1" x14ac:dyDescent="0.2">
      <c r="A12" s="7" t="s">
        <v>110</v>
      </c>
      <c r="B12" s="107">
        <v>0</v>
      </c>
      <c r="C12" s="3" t="s">
        <v>11</v>
      </c>
      <c r="D12" s="5">
        <v>256.73376000000002</v>
      </c>
    </row>
    <row r="13" spans="1:6" s="4" customFormat="1" x14ac:dyDescent="0.2">
      <c r="A13" s="8" t="s">
        <v>111</v>
      </c>
      <c r="B13" s="107">
        <v>0</v>
      </c>
      <c r="C13" s="3" t="s">
        <v>12</v>
      </c>
      <c r="D13" s="5">
        <v>0</v>
      </c>
    </row>
    <row r="14" spans="1:6" s="4" customFormat="1" x14ac:dyDescent="0.2">
      <c r="A14" s="7" t="s">
        <v>112</v>
      </c>
      <c r="B14" s="107">
        <v>0.20799999999999999</v>
      </c>
      <c r="C14" s="3" t="s">
        <v>13</v>
      </c>
      <c r="D14" s="5">
        <v>0</v>
      </c>
    </row>
    <row r="15" spans="1:6" s="4" customFormat="1" x14ac:dyDescent="0.2">
      <c r="A15" s="7" t="s">
        <v>113</v>
      </c>
      <c r="B15" s="107">
        <v>0.08</v>
      </c>
      <c r="C15" s="8" t="s">
        <v>40</v>
      </c>
      <c r="D15" s="5">
        <v>0</v>
      </c>
    </row>
    <row r="16" spans="1:6" x14ac:dyDescent="0.2">
      <c r="A16" s="7" t="s">
        <v>114</v>
      </c>
      <c r="B16" s="107">
        <v>0</v>
      </c>
      <c r="C16" s="3" t="s">
        <v>14</v>
      </c>
      <c r="D16" s="5">
        <v>0</v>
      </c>
    </row>
    <row r="17" spans="1:4" x14ac:dyDescent="0.2">
      <c r="A17" s="7" t="s">
        <v>115</v>
      </c>
      <c r="B17" s="107">
        <v>5.0000000000000001E-3</v>
      </c>
      <c r="C17" s="3" t="s">
        <v>15</v>
      </c>
      <c r="D17" s="5">
        <v>0</v>
      </c>
    </row>
    <row r="18" spans="1:4" x14ac:dyDescent="0.2">
      <c r="A18" s="7" t="s">
        <v>116</v>
      </c>
      <c r="B18" s="107">
        <v>0</v>
      </c>
      <c r="C18" s="3" t="s">
        <v>21</v>
      </c>
      <c r="D18" s="10">
        <v>0.57874999999999999</v>
      </c>
    </row>
    <row r="19" spans="1:4" x14ac:dyDescent="0.2">
      <c r="A19" s="8" t="s">
        <v>117</v>
      </c>
      <c r="B19" s="107">
        <v>0.05</v>
      </c>
      <c r="C19" s="3" t="s">
        <v>20</v>
      </c>
      <c r="D19" s="11">
        <v>16</v>
      </c>
    </row>
    <row r="20" spans="1:4" x14ac:dyDescent="0.2">
      <c r="A20" s="8" t="s">
        <v>118</v>
      </c>
      <c r="B20" s="107">
        <v>0.24</v>
      </c>
      <c r="C20" s="41" t="s">
        <v>78</v>
      </c>
      <c r="D20" s="5">
        <v>256.73375900000002</v>
      </c>
    </row>
    <row r="21" spans="1:4" x14ac:dyDescent="0.2">
      <c r="A21" s="7" t="s">
        <v>119</v>
      </c>
      <c r="B21" s="107">
        <v>0</v>
      </c>
      <c r="C21" s="41" t="s">
        <v>79</v>
      </c>
      <c r="D21" s="5">
        <v>0</v>
      </c>
    </row>
    <row r="22" spans="1:4" x14ac:dyDescent="0.2">
      <c r="A22" s="7" t="s">
        <v>116</v>
      </c>
      <c r="B22" s="107">
        <v>0</v>
      </c>
      <c r="C22" s="3" t="s">
        <v>25</v>
      </c>
      <c r="D22" s="8" t="s">
        <v>126</v>
      </c>
    </row>
    <row r="23" spans="1:4" x14ac:dyDescent="0.2">
      <c r="A23" s="8" t="s">
        <v>120</v>
      </c>
      <c r="B23" s="107">
        <v>0</v>
      </c>
      <c r="C23" s="3" t="str">
        <f>CONCATENATE("Denumire ",C22)</f>
        <v>Denumire Executant</v>
      </c>
      <c r="D23" s="7" t="s">
        <v>127</v>
      </c>
    </row>
    <row r="24" spans="1:4" x14ac:dyDescent="0.2">
      <c r="A24" s="8" t="s">
        <v>49</v>
      </c>
      <c r="B24" s="107">
        <v>1</v>
      </c>
      <c r="C24" s="3" t="s">
        <v>128</v>
      </c>
      <c r="D24" s="8" t="s">
        <v>135</v>
      </c>
    </row>
    <row r="25" spans="1:4" x14ac:dyDescent="0.2">
      <c r="A25" s="8" t="s">
        <v>121</v>
      </c>
      <c r="B25" s="107">
        <v>0</v>
      </c>
      <c r="C25" s="3" t="str">
        <f>CONCATENATE("Denumire ",C24)</f>
        <v>Denumire Obiectiv</v>
      </c>
      <c r="D25" s="7" t="s">
        <v>136</v>
      </c>
    </row>
    <row r="26" spans="1:4" x14ac:dyDescent="0.2">
      <c r="A26" s="8" t="s">
        <v>122</v>
      </c>
      <c r="B26" s="107">
        <v>2.5000000000000001E-3</v>
      </c>
      <c r="C26" s="3" t="s">
        <v>26</v>
      </c>
      <c r="D26" s="8" t="s">
        <v>137</v>
      </c>
    </row>
    <row r="27" spans="1:4" x14ac:dyDescent="0.2">
      <c r="A27" s="8" t="s">
        <v>50</v>
      </c>
      <c r="B27" s="107">
        <v>0.2</v>
      </c>
      <c r="C27" s="3" t="str">
        <f>CONCATENATE("Denumire ",C26)</f>
        <v>Denumire Obiect</v>
      </c>
      <c r="D27" s="8" t="s">
        <v>138</v>
      </c>
    </row>
    <row r="28" spans="1:4" x14ac:dyDescent="0.2">
      <c r="A28" s="8" t="s">
        <v>51</v>
      </c>
      <c r="B28" s="107">
        <v>0.2</v>
      </c>
      <c r="C28" s="3" t="s">
        <v>27</v>
      </c>
      <c r="D28" s="8" t="s">
        <v>129</v>
      </c>
    </row>
    <row r="29" spans="1:4" x14ac:dyDescent="0.2">
      <c r="A29" s="8" t="s">
        <v>123</v>
      </c>
      <c r="B29" s="107">
        <v>8.5000000000000006E-3</v>
      </c>
      <c r="C29" s="3" t="str">
        <f>CONCATENATE("Denumire ",C28)</f>
        <v>Denumire Categorie</v>
      </c>
      <c r="D29" s="7" t="s">
        <v>139</v>
      </c>
    </row>
    <row r="30" spans="1:4" x14ac:dyDescent="0.2">
      <c r="A30" s="8" t="s">
        <v>124</v>
      </c>
      <c r="B30" s="107">
        <v>0</v>
      </c>
      <c r="C30" s="3"/>
      <c r="D30" s="8" t="s">
        <v>130</v>
      </c>
    </row>
    <row r="31" spans="1:4" x14ac:dyDescent="0.2">
      <c r="A31" s="7" t="s">
        <v>125</v>
      </c>
      <c r="B31" s="107">
        <v>0</v>
      </c>
      <c r="C31" s="3" t="str">
        <f>CONCATENATE("Denumire ",C30)</f>
        <v xml:space="preserve">Denumire </v>
      </c>
      <c r="D31" s="7" t="s">
        <v>131</v>
      </c>
    </row>
    <row r="32" spans="1:4" x14ac:dyDescent="0.2">
      <c r="A32" s="15" t="s">
        <v>45</v>
      </c>
      <c r="B32" s="30">
        <f>IF(B33=0,1,1/B33)*IF(B34=0,1,1/B34)</f>
        <v>1</v>
      </c>
      <c r="C32" s="3"/>
      <c r="D32" s="8" t="s">
        <v>130</v>
      </c>
    </row>
    <row r="33" spans="1:4" x14ac:dyDescent="0.2">
      <c r="A33" s="8" t="s">
        <v>44</v>
      </c>
      <c r="B33" s="5">
        <v>1</v>
      </c>
      <c r="C33" s="3" t="str">
        <f>CONCATENATE("Denumire ",C32)</f>
        <v xml:space="preserve">Denumire </v>
      </c>
      <c r="D33" s="7" t="s">
        <v>131</v>
      </c>
    </row>
    <row r="34" spans="1:4" x14ac:dyDescent="0.2">
      <c r="A34" s="7" t="s">
        <v>42</v>
      </c>
      <c r="B34" s="9">
        <v>1</v>
      </c>
      <c r="C34" s="3"/>
      <c r="D34" s="8" t="s">
        <v>130</v>
      </c>
    </row>
    <row r="35" spans="1:4" x14ac:dyDescent="0.2">
      <c r="A35" s="7" t="s">
        <v>43</v>
      </c>
      <c r="B35" s="13" t="s">
        <v>132</v>
      </c>
      <c r="C35" s="3" t="str">
        <f>CONCATENATE("Denumire ",C34)</f>
        <v xml:space="preserve">Denumire </v>
      </c>
      <c r="D35" s="7" t="s">
        <v>131</v>
      </c>
    </row>
    <row r="36" spans="1:4" x14ac:dyDescent="0.2">
      <c r="A36" s="3" t="s">
        <v>22</v>
      </c>
      <c r="B36" s="14" t="s">
        <v>39</v>
      </c>
    </row>
    <row r="37" spans="1:4" x14ac:dyDescent="0.2">
      <c r="A37" s="3" t="s">
        <v>23</v>
      </c>
      <c r="B37" s="16" t="s">
        <v>24</v>
      </c>
    </row>
    <row r="38" spans="1:4" x14ac:dyDescent="0.2">
      <c r="A38" s="41" t="s">
        <v>96</v>
      </c>
      <c r="B38" s="106" t="str">
        <f>LEFT(RIGHT(FIXED(B34,1),2),1)</f>
        <v>.</v>
      </c>
      <c r="C38" s="41" t="s">
        <v>95</v>
      </c>
      <c r="D38" s="32">
        <v>1</v>
      </c>
    </row>
    <row r="39" spans="1:4" x14ac:dyDescent="0.2">
      <c r="A39" s="3" t="s">
        <v>100</v>
      </c>
      <c r="B39" s="14" t="s">
        <v>24</v>
      </c>
    </row>
    <row r="41" spans="1:4" ht="13.5" x14ac:dyDescent="0.25">
      <c r="A41" s="119" t="s">
        <v>134</v>
      </c>
    </row>
    <row r="43" spans="1:4" ht="13.5" x14ac:dyDescent="0.25">
      <c r="A43" s="119" t="s">
        <v>134</v>
      </c>
    </row>
    <row r="45" spans="1:4" ht="13.5" x14ac:dyDescent="0.25">
      <c r="A45" s="119" t="s">
        <v>134</v>
      </c>
    </row>
  </sheetData>
  <phoneticPr fontId="0" type="noConversion"/>
  <dataValidations count="27">
    <dataValidation type="custom" showInputMessage="1" showErrorMessage="1" errorTitle="STAI" error="Nu e voie" sqref="C1 A1">
      <formula1>EXACT(A1,"Explicatii")</formula1>
    </dataValidation>
    <dataValidation type="custom" showInputMessage="1" showErrorMessage="1" errorTitle="STAI" error="Nu e voie" sqref="D1 B1">
      <formula1>EXACT(A2, "Valoare")</formula1>
    </dataValidation>
    <dataValidation type="custom" showInputMessage="1" showErrorMessage="1" errorTitle="STAI" error="Nu e voie" sqref="C2">
      <formula1>EXACT(C2, "Material pret oferta")</formula1>
    </dataValidation>
    <dataValidation type="custom" showInputMessage="1" showErrorMessage="1" errorTitle="STAI" error="Nu e voie" sqref="C5">
      <formula1>EXACT(C5, "Transport AUTO pret oferta")</formula1>
    </dataValidation>
    <dataValidation type="custom" showInputMessage="1" showErrorMessage="1" errorTitle="STAI" error="Nu e voie" sqref="C4">
      <formula1>EXACT(C4, "Utilaj pret oferta")</formula1>
    </dataValidation>
    <dataValidation type="custom" showInputMessage="1" showErrorMessage="1" errorTitle="STAI" error="Nu e voie" sqref="C3">
      <formula1>EXACT(C3, "Manopera pret oferta")</formula1>
    </dataValidation>
    <dataValidation type="custom" showInputMessage="1" showErrorMessage="1" errorTitle="STAI" error="Nu e voie" sqref="C6">
      <formula1>EXACT(C6, "Transport CF pret oferta")</formula1>
    </dataValidation>
    <dataValidation type="custom" showInputMessage="1" showErrorMessage="1" errorTitle="STAI" error="Nu e voie" sqref="C8">
      <formula1>EXACT(C8, "Material beneficiar pret oferta")</formula1>
    </dataValidation>
    <dataValidation type="custom" showInputMessage="1" showErrorMessage="1" errorTitle="STAI" error="Nu e voie" sqref="C9">
      <formula1>EXACT(C9, "Material demontat-remontat pret oferta")</formula1>
    </dataValidation>
    <dataValidation type="custom" showInputMessage="1" showErrorMessage="1" errorTitle="STAI" error="Nu e voie" sqref="C10">
      <formula1>EXACT(C10, "Material pret plata")</formula1>
    </dataValidation>
    <dataValidation type="custom" showInputMessage="1" showErrorMessage="1" errorTitle="STAI" error="Nu e voie" sqref="C11">
      <formula1>EXACT(C11, "Manopera pret plata")</formula1>
    </dataValidation>
    <dataValidation type="custom" showInputMessage="1" showErrorMessage="1" errorTitle="STAI" error="Nu e voie" sqref="C12">
      <formula1>EXACT(C12, "Utilaj pret plata")</formula1>
    </dataValidation>
    <dataValidation type="custom" showInputMessage="1" showErrorMessage="1" errorTitle="STAI" error="Nu e voie" sqref="C13">
      <formula1>EXACT(C13, "Transport AUTO pret plata")</formula1>
    </dataValidation>
    <dataValidation type="custom" showInputMessage="1" showErrorMessage="1" errorTitle="STAI" error="Nu e voie" sqref="C14">
      <formula1>EXACT(C14, "Transport CF pret plata")</formula1>
    </dataValidation>
    <dataValidation type="custom" showInputMessage="1" showErrorMessage="1" errorTitle="STAI" error="Nu e voie" sqref="C16">
      <formula1>EXACT(C16, "Material beneficiar pret plata")</formula1>
    </dataValidation>
    <dataValidation type="custom" showInputMessage="1" showErrorMessage="1" errorTitle="STAI" error="Nu e voie" sqref="C17">
      <formula1>EXACT(C17, "Material demontat-remontat pret plata")</formula1>
    </dataValidation>
    <dataValidation type="custom" showInputMessage="1" showErrorMessage="1" errorTitle="STAI" error="Nu e voie" sqref="C18">
      <formula1>EXACT(C18, "Greutate (T)")</formula1>
    </dataValidation>
    <dataValidation type="custom" showInputMessage="1" showErrorMessage="1" errorTitle="STAI" error="Nu e voie" sqref="C19">
      <formula1>EXACT(C19, "Ore manopera")</formula1>
    </dataValidation>
    <dataValidation type="custom" allowBlank="1" showInputMessage="1" showErrorMessage="1" errorTitle="STAI" error="Nu e voie" sqref="A36">
      <formula1>EXACT(A36,"Mat.ben se scade din total A/General [A/G]")</formula1>
    </dataValidation>
    <dataValidation type="custom" allowBlank="1" showInputMessage="1" showErrorMessage="1" errorTitle="STAI" error="Valorile posibile sunt: 'A'=Total A sau 'G'=Total general" sqref="B36">
      <formula1>OR(EXACT(B36,"A"),EXACT(B36,"G"))</formula1>
    </dataValidation>
    <dataValidation type="custom" allowBlank="1" showInputMessage="1" showErrorMessage="1" errorTitle="STAI" error="Valorile posibile sunt: 'D'=Da sau 'N'=Nul" sqref="B37">
      <formula1>OR(EXACT(B37,"D"),EXACT(B37,"N"))</formula1>
    </dataValidation>
    <dataValidation type="custom" showInputMessage="1" showErrorMessage="1" errorTitle="STAI" error="Nu e voie" sqref="A37">
      <formula1>EXACT(A37,"Explicitez cheltuielile generale ?       [D/N] ")</formula1>
    </dataValidation>
    <dataValidation showInputMessage="1" showErrorMessage="1" errorTitle="STAI" error="Nu e voie" sqref="C27 C25 C29 C31 C33 C35 C23"/>
    <dataValidation type="textLength" showInputMessage="1" showErrorMessage="1" errorTitle="Eroare:" error="Codul trebuie sa contina 1...4 caractere" sqref="D22 D24 D26">
      <formula1>1</formula1>
      <formula2>4</formula2>
    </dataValidation>
    <dataValidation type="textLength" showInputMessage="1" showErrorMessage="1" errorTitle="Eroare:" error="Codul trebuie sa contina 1...10 caractere" sqref="D28">
      <formula1>1</formula1>
      <formula2>10</formula2>
    </dataValidation>
    <dataValidation type="textLength" showInputMessage="1" showErrorMessage="1" errorTitle="Eroare:" error="Codul trebuie sa contina 1...2 caractere" sqref="D30 D32 D34">
      <formula1>1</formula1>
      <formula2>2</formula2>
    </dataValidation>
    <dataValidation type="custom" allowBlank="1" showInputMessage="1" showErrorMessage="1" errorTitle="STAI" error="Nu e voie" sqref="A33">
      <formula1>EXACT(A33, "Ordin de marime:(lei,mii,milioane)")</formula1>
    </dataValidation>
  </dataValidations>
  <pageMargins left="0.8" right="0.2" top="0.4" bottom="0.7" header="0.4" footer="0.5"/>
  <pageSetup paperSize="9" orientation="portrait" horizontalDpi="300" verticalDpi="300" r:id="rId1"/>
  <headerFooter alignWithMargins="0"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Oferta</vt:lpstr>
      <vt:lpstr>Plata</vt:lpstr>
      <vt:lpstr>Date</vt:lpstr>
      <vt:lpstr>Oferta!Criteria</vt:lpstr>
      <vt:lpstr>Plata!Criteria</vt:lpstr>
      <vt:lpstr>Plata!Print_Area</vt:lpstr>
    </vt:vector>
  </TitlesOfParts>
  <Company>Softeh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Bogdan</cp:lastModifiedBy>
  <cp:lastPrinted>2003-03-13T15:25:42Z</cp:lastPrinted>
  <dcterms:created xsi:type="dcterms:W3CDTF">2000-06-01T11:35:50Z</dcterms:created>
  <dcterms:modified xsi:type="dcterms:W3CDTF">2014-07-11T09:11:43Z</dcterms:modified>
</cp:coreProperties>
</file>